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R:\Financials\Accounting\Regnskap\Perioderegnskap\2022\2022 Q4\Datasheet\"/>
    </mc:Choice>
  </mc:AlternateContent>
  <xr:revisionPtr revIDLastSave="0" documentId="13_ncr:1_{98FB9872-9091-400A-9DDA-96ECE1466734}" xr6:coauthVersionLast="47" xr6:coauthVersionMax="47" xr10:uidLastSave="{00000000-0000-0000-0000-000000000000}"/>
  <bookViews>
    <workbookView xWindow="28680" yWindow="-120" windowWidth="29040" windowHeight="15840" xr2:uid="{35E90A64-0D12-4C75-8A87-E05BE23A12C5}"/>
  </bookViews>
  <sheets>
    <sheet name="P&amp;L_BS" sheetId="3" r:id="rId1"/>
    <sheet name="Cash flow" sheetId="4" r:id="rId2"/>
    <sheet name="Notes" sheetId="5" r:id="rId3"/>
    <sheet name="APM" sheetId="6" r:id="rId4"/>
    <sheet name="APM definitions" sheetId="2" r:id="rId5"/>
  </sheets>
  <externalReferences>
    <externalReference r:id="rId6"/>
  </externalReferences>
  <definedNames>
    <definedName name="_xlnm._FilterDatabase" localSheetId="2" hidden="1">Notes!#REF!</definedName>
    <definedName name="solver_adj" localSheetId="3" hidden="1">APM!$F$95</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2147483647</definedName>
    <definedName name="solver_lhs1" localSheetId="3" hidden="1">APM!$B$76</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1</definedName>
    <definedName name="solver_nod" localSheetId="3" hidden="1">2147483647</definedName>
    <definedName name="solver_num" localSheetId="3" hidden="1">0</definedName>
    <definedName name="solver_nwt" localSheetId="3" hidden="1">1</definedName>
    <definedName name="solver_opt" localSheetId="3" hidden="1">APM!$F$96</definedName>
    <definedName name="solver_pre" localSheetId="3" hidden="1">0.000001</definedName>
    <definedName name="solver_rbv" localSheetId="3" hidden="1">1</definedName>
    <definedName name="solver_rel1" localSheetId="3" hidden="1">3</definedName>
    <definedName name="solver_rhs1" localSheetId="3" hidden="1">1</definedName>
    <definedName name="solver_rlx" localSheetId="3" hidden="1">2</definedName>
    <definedName name="solver_rsd" localSheetId="3" hidden="1">0</definedName>
    <definedName name="solver_scl" localSheetId="3" hidden="1">1</definedName>
    <definedName name="solver_sho" localSheetId="3" hidden="1">2</definedName>
    <definedName name="solver_ssz" localSheetId="3" hidden="1">100</definedName>
    <definedName name="solver_tim" localSheetId="3" hidden="1">2147483647</definedName>
    <definedName name="solver_tol" localSheetId="3" hidden="1">0.01</definedName>
    <definedName name="solver_typ" localSheetId="3" hidden="1">3</definedName>
    <definedName name="solver_val" localSheetId="3" hidden="1">0.145704204775855</definedName>
    <definedName name="solver_ver" localSheetId="3" hidden="1">3</definedName>
    <definedName name="_xlnm.Print_Area" localSheetId="2">Notes!$A$1:$G$423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8" i="6" l="1"/>
  <c r="G113" i="6"/>
  <c r="G116" i="6" s="1"/>
  <c r="G115" i="6"/>
  <c r="G84" i="6"/>
  <c r="G85" i="6"/>
  <c r="G86" i="6"/>
  <c r="G17" i="6"/>
  <c r="G18" i="6"/>
  <c r="G21" i="6" s="1"/>
  <c r="G20" i="6"/>
  <c r="G107" i="6"/>
  <c r="G73" i="6"/>
  <c r="G52" i="6"/>
  <c r="G53" i="6"/>
  <c r="G42" i="6"/>
  <c r="G92" i="6" l="1"/>
  <c r="G30" i="6"/>
  <c r="G31" i="6"/>
  <c r="A362" i="5" l="1"/>
  <c r="A361" i="5"/>
  <c r="A360" i="5"/>
  <c r="A357" i="5"/>
  <c r="A356" i="5"/>
  <c r="A355" i="5"/>
  <c r="AB28" i="3" l="1"/>
  <c r="F12" i="6"/>
  <c r="F20" i="6" s="1"/>
  <c r="E12" i="6"/>
  <c r="E20" i="6" s="1"/>
  <c r="D12" i="6"/>
  <c r="D20" i="6" s="1"/>
  <c r="C12" i="6"/>
  <c r="C20" i="6" s="1"/>
  <c r="B12" i="6"/>
  <c r="F17" i="6"/>
  <c r="F18" i="6" s="1"/>
  <c r="F21" i="6" s="1"/>
  <c r="E17" i="6"/>
  <c r="E18" i="6" s="1"/>
  <c r="E21" i="6" s="1"/>
  <c r="D17" i="6"/>
  <c r="D18" i="6" s="1"/>
  <c r="D21" i="6" s="1"/>
  <c r="C17" i="6"/>
  <c r="C18" i="6" s="1"/>
  <c r="C21" i="6" s="1"/>
  <c r="B17" i="6"/>
  <c r="B18" i="6" s="1"/>
  <c r="F30" i="6"/>
  <c r="E30" i="6"/>
  <c r="D30" i="6"/>
  <c r="C30" i="6"/>
  <c r="B30" i="6"/>
  <c r="F31" i="6"/>
  <c r="E31" i="6"/>
  <c r="D31" i="6"/>
  <c r="C31" i="6"/>
  <c r="B31" i="6"/>
  <c r="F37" i="6"/>
  <c r="F42" i="6" s="1"/>
  <c r="E37" i="6"/>
  <c r="E40" i="6" s="1"/>
  <c r="D37" i="6"/>
  <c r="D40" i="6" s="1"/>
  <c r="C37" i="6"/>
  <c r="C40" i="6" s="1"/>
  <c r="B37" i="6"/>
  <c r="B40" i="6" s="1"/>
  <c r="F50" i="6"/>
  <c r="F52" i="6" s="1"/>
  <c r="E50" i="6"/>
  <c r="E52" i="6" s="1"/>
  <c r="D50" i="6"/>
  <c r="D52" i="6" s="1"/>
  <c r="C50" i="6"/>
  <c r="C52" i="6" s="1"/>
  <c r="B50" i="6"/>
  <c r="B53" i="6" s="1"/>
  <c r="E53" i="6"/>
  <c r="F60" i="6"/>
  <c r="E60" i="6"/>
  <c r="D60" i="6"/>
  <c r="C60" i="6"/>
  <c r="B60" i="6"/>
  <c r="B65" i="6"/>
  <c r="F72" i="6"/>
  <c r="F73" i="6" s="1"/>
  <c r="E72" i="6"/>
  <c r="E73" i="6" s="1"/>
  <c r="D72" i="6"/>
  <c r="D73" i="6" s="1"/>
  <c r="C72" i="6"/>
  <c r="C73" i="6" s="1"/>
  <c r="B72" i="6"/>
  <c r="B73" i="6" s="1"/>
  <c r="F84" i="6"/>
  <c r="E84" i="6"/>
  <c r="D84" i="6"/>
  <c r="C84" i="6"/>
  <c r="B84" i="6"/>
  <c r="F85" i="6"/>
  <c r="E85" i="6"/>
  <c r="D85" i="6"/>
  <c r="C85" i="6"/>
  <c r="B85" i="6"/>
  <c r="F86" i="6"/>
  <c r="E86" i="6"/>
  <c r="D86" i="6"/>
  <c r="C86" i="6"/>
  <c r="B86" i="6"/>
  <c r="F92" i="6"/>
  <c r="E92" i="6"/>
  <c r="D92" i="6"/>
  <c r="C92" i="6"/>
  <c r="B92" i="6"/>
  <c r="F98" i="6"/>
  <c r="E98" i="6"/>
  <c r="D98" i="6"/>
  <c r="C98" i="6"/>
  <c r="B98" i="6"/>
  <c r="F106" i="6"/>
  <c r="F107" i="6" s="1"/>
  <c r="E106" i="6"/>
  <c r="E107" i="6" s="1"/>
  <c r="D106" i="6"/>
  <c r="D107" i="6" s="1"/>
  <c r="C106" i="6"/>
  <c r="C107" i="6" s="1"/>
  <c r="B106" i="6"/>
  <c r="B107" i="6" s="1"/>
  <c r="F113" i="6"/>
  <c r="F116" i="6" s="1"/>
  <c r="E113" i="6"/>
  <c r="E116" i="6" s="1"/>
  <c r="D113" i="6"/>
  <c r="D116" i="6" s="1"/>
  <c r="C113" i="6"/>
  <c r="C116" i="6" s="1"/>
  <c r="B113" i="6"/>
  <c r="B116" i="6" s="1"/>
  <c r="F115" i="6"/>
  <c r="E115" i="6"/>
  <c r="D115" i="6"/>
  <c r="C115" i="6"/>
  <c r="B115" i="6"/>
  <c r="N28" i="3"/>
  <c r="O28" i="3"/>
  <c r="P28" i="3"/>
  <c r="Q28" i="3"/>
  <c r="AA28" i="3"/>
  <c r="N29" i="3"/>
  <c r="O29" i="3"/>
  <c r="P29" i="3"/>
  <c r="Q29" i="3"/>
  <c r="E42" i="6" l="1"/>
  <c r="D53" i="6"/>
  <c r="D42" i="6"/>
  <c r="B74" i="6"/>
  <c r="C42" i="6"/>
  <c r="F53" i="6"/>
  <c r="B52" i="6"/>
  <c r="B42" i="6"/>
  <c r="B41" i="6"/>
  <c r="F40" i="6"/>
  <c r="C53" i="6"/>
</calcChain>
</file>

<file path=xl/sharedStrings.xml><?xml version="1.0" encoding="utf-8"?>
<sst xmlns="http://schemas.openxmlformats.org/spreadsheetml/2006/main" count="656" uniqueCount="300">
  <si>
    <t>Komplett Bank ASA</t>
  </si>
  <si>
    <t>Q3</t>
  </si>
  <si>
    <t>Q2</t>
  </si>
  <si>
    <t>Q1</t>
  </si>
  <si>
    <t>Q4</t>
  </si>
  <si>
    <t xml:space="preserve"> Amounts in NOK million</t>
  </si>
  <si>
    <t>Return on equity (ROE)</t>
  </si>
  <si>
    <t>Profit/(loss) after tax</t>
  </si>
  <si>
    <t>Additional Tier 1 capital investors (interest/dividend)</t>
  </si>
  <si>
    <t>Total equity - AT1 capital opening balance</t>
  </si>
  <si>
    <t>Total equity - AT1 capital closing balance</t>
  </si>
  <si>
    <t>Average total equity - AT1 capital</t>
  </si>
  <si>
    <t>Adjustment to achieve 18% CET1</t>
  </si>
  <si>
    <t>Equity given 18% CET1 opening balance</t>
  </si>
  <si>
    <t>Equity given 18% CET1 closing balance</t>
  </si>
  <si>
    <t>Average equity given 18% CET1</t>
  </si>
  <si>
    <t>ROE annualised</t>
  </si>
  <si>
    <t>n/a</t>
  </si>
  <si>
    <t>ROE given 18% CET1</t>
  </si>
  <si>
    <t>Cost / Income ratio (C/I)</t>
  </si>
  <si>
    <t>Total operating expenses before losses on loans</t>
  </si>
  <si>
    <t>Total income</t>
  </si>
  <si>
    <t>Adjustment for loss model parameter effects</t>
  </si>
  <si>
    <r>
      <t>Marketin</t>
    </r>
    <r>
      <rPr>
        <sz val="10"/>
        <color theme="1"/>
        <rFont val="Calibri"/>
        <family val="2"/>
        <scheme val="minor"/>
      </rPr>
      <t>g expenses</t>
    </r>
  </si>
  <si>
    <t>Cost income ratio</t>
  </si>
  <si>
    <t>Cost income ratio ex. marketing</t>
  </si>
  <si>
    <t>Earnings per share (EPS)</t>
  </si>
  <si>
    <t>Adjusted profit/(loss) after tax</t>
  </si>
  <si>
    <t>Average number of shares</t>
  </si>
  <si>
    <t>Average number of diluted shares</t>
  </si>
  <si>
    <t xml:space="preserve">Earnings per share </t>
  </si>
  <si>
    <t xml:space="preserve">Diluted earnings per share </t>
  </si>
  <si>
    <t>Loan loss ratio  (LLR)</t>
  </si>
  <si>
    <t>Losses on loans</t>
  </si>
  <si>
    <t>Gross loans opening balance</t>
  </si>
  <si>
    <t>Gross loans closing balance</t>
  </si>
  <si>
    <t>Average gross loans</t>
  </si>
  <si>
    <t>Loan loss ratio annualised</t>
  </si>
  <si>
    <t>Loan loss ratio annualised ex. loss model parameter effects</t>
  </si>
  <si>
    <t>Deposit coverage</t>
  </si>
  <si>
    <t>Deposits from and debt to customers</t>
  </si>
  <si>
    <t>Gross loans to customers</t>
  </si>
  <si>
    <t>Net interest margin</t>
  </si>
  <si>
    <t>Net interest income</t>
  </si>
  <si>
    <t>Loans and deposits with credit institutions opening balance</t>
  </si>
  <si>
    <t>Loans and deposits with credit institutions closing balance</t>
  </si>
  <si>
    <t>Net loans to customers opening balance</t>
  </si>
  <si>
    <t>Net loans to customers closing balance</t>
  </si>
  <si>
    <t>Interest bearing assets average</t>
  </si>
  <si>
    <t>Coverage ratios</t>
  </si>
  <si>
    <t>Gross loans stage 1</t>
  </si>
  <si>
    <t>Gross loans stage 2</t>
  </si>
  <si>
    <t>Gross loans stage 3</t>
  </si>
  <si>
    <t>Impairments of loans stage 1</t>
  </si>
  <si>
    <t>Impairments of loans stage 2</t>
  </si>
  <si>
    <t>Impairments of loans stage 3</t>
  </si>
  <si>
    <t>Coverage ratio stage 1</t>
  </si>
  <si>
    <t>Coverage ratio stage 2</t>
  </si>
  <si>
    <t>Coverage ratio stage 3</t>
  </si>
  <si>
    <t>Loan yield</t>
  </si>
  <si>
    <t>Interest income from performing loans</t>
  </si>
  <si>
    <t>Average net performing loans</t>
  </si>
  <si>
    <t>Credit card loan yield</t>
  </si>
  <si>
    <t>Interest income from performing credit card loans</t>
  </si>
  <si>
    <t>Average net performing credit card loans</t>
  </si>
  <si>
    <t>Deposits yield</t>
  </si>
  <si>
    <t>Interest expense from deposits</t>
  </si>
  <si>
    <t>Deposits opening balance</t>
  </si>
  <si>
    <t>Deposits closing balance</t>
  </si>
  <si>
    <t>Average deposits</t>
  </si>
  <si>
    <t>NPL ratio</t>
  </si>
  <si>
    <t>NPL balance</t>
  </si>
  <si>
    <t>Lazy payers</t>
  </si>
  <si>
    <t>NPL balance excluding lazy payers</t>
  </si>
  <si>
    <t>Gross loans</t>
  </si>
  <si>
    <t>NPL ratio excluding lazy payers</t>
  </si>
  <si>
    <t>Alternative performance measures (APM)</t>
  </si>
  <si>
    <t>Key financial ratios are regulated by IFRS or other legislation (CRR/CRD) are not considered APMs, neither are non-financial data</t>
  </si>
  <si>
    <t>Alternative performance measure (APM)</t>
  </si>
  <si>
    <t>Calculation formula</t>
  </si>
  <si>
    <r>
      <rPr>
        <u/>
        <sz val="10"/>
        <rFont val="Calibri"/>
        <family val="2"/>
        <scheme val="minor"/>
      </rPr>
      <t xml:space="preserve">Profit/(loss) after tax - Interest/dividend Tier 1 capital </t>
    </r>
    <r>
      <rPr>
        <sz val="10"/>
        <color theme="1"/>
        <rFont val="Calibri"/>
        <family val="2"/>
        <scheme val="minor"/>
      </rPr>
      <t xml:space="preserve">
Average total equity - average Tier 1 capital</t>
    </r>
  </si>
  <si>
    <r>
      <rPr>
        <u/>
        <sz val="10"/>
        <color theme="1"/>
        <rFont val="Calibri"/>
        <family val="2"/>
        <scheme val="minor"/>
      </rPr>
      <t>Total operating expenses before losses on loans</t>
    </r>
    <r>
      <rPr>
        <sz val="10"/>
        <color theme="1"/>
        <rFont val="Calibri"/>
        <family val="2"/>
        <scheme val="minor"/>
      </rPr>
      <t xml:space="preserve">
Total Income</t>
    </r>
  </si>
  <si>
    <r>
      <rPr>
        <u/>
        <sz val="10"/>
        <rFont val="Calibri"/>
        <family val="2"/>
        <scheme val="minor"/>
      </rPr>
      <t xml:space="preserve">Profit/(loss) after tax - Interest/dividend Tier 1 capital </t>
    </r>
    <r>
      <rPr>
        <sz val="10"/>
        <color theme="1"/>
        <rFont val="Calibri"/>
        <family val="2"/>
        <scheme val="minor"/>
      </rPr>
      <t xml:space="preserve">
Average number of shares</t>
    </r>
  </si>
  <si>
    <r>
      <rPr>
        <u/>
        <sz val="10"/>
        <rFont val="Calibri"/>
        <family val="2"/>
        <scheme val="minor"/>
      </rPr>
      <t>Losses on loans</t>
    </r>
    <r>
      <rPr>
        <sz val="10"/>
        <color theme="1"/>
        <rFont val="Calibri"/>
        <family val="2"/>
        <scheme val="minor"/>
      </rPr>
      <t xml:space="preserve">
Average gross loans</t>
    </r>
  </si>
  <si>
    <r>
      <rPr>
        <u/>
        <sz val="10"/>
        <rFont val="Calibri"/>
        <family val="2"/>
        <scheme val="minor"/>
      </rPr>
      <t>Deposits from and debt to customers</t>
    </r>
    <r>
      <rPr>
        <sz val="10"/>
        <color theme="1"/>
        <rFont val="Calibri"/>
        <family val="2"/>
        <scheme val="minor"/>
      </rPr>
      <t xml:space="preserve">
Gross loans to customers</t>
    </r>
  </si>
  <si>
    <r>
      <rPr>
        <u/>
        <sz val="10"/>
        <rFont val="Calibri"/>
        <family val="2"/>
        <scheme val="minor"/>
      </rPr>
      <t>Net interest income</t>
    </r>
    <r>
      <rPr>
        <sz val="10"/>
        <color theme="1"/>
        <rFont val="Calibri"/>
        <family val="2"/>
        <scheme val="minor"/>
      </rPr>
      <t xml:space="preserve">
Interest bearing assets average</t>
    </r>
  </si>
  <si>
    <r>
      <rPr>
        <u/>
        <sz val="10"/>
        <rFont val="Calibri"/>
        <family val="2"/>
        <scheme val="minor"/>
      </rPr>
      <t>Interest income from performing loans</t>
    </r>
    <r>
      <rPr>
        <sz val="10"/>
        <color theme="1"/>
        <rFont val="Calibri"/>
        <family val="2"/>
        <scheme val="minor"/>
      </rPr>
      <t xml:space="preserve">
Average net performing loans</t>
    </r>
  </si>
  <si>
    <r>
      <rPr>
        <u/>
        <sz val="10"/>
        <rFont val="Calibri"/>
        <family val="2"/>
        <scheme val="minor"/>
      </rPr>
      <t>Interest income from performing credit card loans</t>
    </r>
    <r>
      <rPr>
        <sz val="10"/>
        <color theme="1"/>
        <rFont val="Calibri"/>
        <family val="2"/>
        <scheme val="minor"/>
      </rPr>
      <t xml:space="preserve">
Average net performing credit card loans</t>
    </r>
  </si>
  <si>
    <r>
      <rPr>
        <u/>
        <sz val="10"/>
        <rFont val="Calibri"/>
        <family val="2"/>
        <scheme val="minor"/>
      </rPr>
      <t>Interest expense from deposits</t>
    </r>
    <r>
      <rPr>
        <sz val="10"/>
        <color theme="1"/>
        <rFont val="Calibri"/>
        <family val="2"/>
        <scheme val="minor"/>
      </rPr>
      <t xml:space="preserve">
Average deposits</t>
    </r>
  </si>
  <si>
    <r>
      <rPr>
        <u/>
        <sz val="10"/>
        <rFont val="Calibri"/>
        <family val="2"/>
        <scheme val="minor"/>
      </rPr>
      <t>NPL Balance</t>
    </r>
    <r>
      <rPr>
        <sz val="10"/>
        <color theme="1"/>
        <rFont val="Calibri"/>
        <family val="2"/>
        <scheme val="minor"/>
      </rPr>
      <t xml:space="preserve">
Gross loans</t>
    </r>
  </si>
  <si>
    <t>Deposit coverage reflects the average amount of customer lending funded by customer deposits and is commonly used by banks and industry analysts</t>
  </si>
  <si>
    <t>Purpose of the APM</t>
  </si>
  <si>
    <t>Provide information on the correlation between income and expenses and useful to measure operating efficiency</t>
  </si>
  <si>
    <t>Provide relevant information on the bank's profitability by measuring the ability to generate profits from the shareholders’ investments</t>
  </si>
  <si>
    <t>Net interest margin is a standard relative measure of how well the bank invests its assets in comparison to the borrowing cost of these assets. It is useful for comparisons across historical periods and with peers.</t>
  </si>
  <si>
    <t>Used to evaluate how efficiently the bank deploys its capital. Measures return on total net loans.</t>
  </si>
  <si>
    <t xml:space="preserve">Used to evaluate how efficiently the bank deploys its capital. Measures return on credit card loans. </t>
  </si>
  <si>
    <t xml:space="preserve">Measures the cost of deposits. </t>
  </si>
  <si>
    <t>Used for evaluating to what degree the bank holds adequate provisions for the credit risks accepted. Measures the adequacy of a bank's allowance for Stage 1-3 loan losses.</t>
  </si>
  <si>
    <t>Used for evaluating the cost of credit risk and to what degree the bank holds adequate provisions for the credit risks accepted. Measures a bank's cost of credit risk.</t>
  </si>
  <si>
    <t>Used to assess operational performance per ordinary share outstanding</t>
  </si>
  <si>
    <t>Used to measure the bank's health and efficiency by identifying problems with asset quality in the loan portfolio</t>
  </si>
  <si>
    <t xml:space="preserve"> </t>
  </si>
  <si>
    <t>Total equity and liabilities</t>
  </si>
  <si>
    <t>Total equity</t>
  </si>
  <si>
    <t>Retained earnings</t>
  </si>
  <si>
    <t>Other paid-in capital</t>
  </si>
  <si>
    <t>Share premium</t>
  </si>
  <si>
    <t>Share capital</t>
  </si>
  <si>
    <t>Additional Tier 1 capital</t>
  </si>
  <si>
    <t>Total liabilities</t>
  </si>
  <si>
    <t>Subordinated loans (Tier 2)</t>
  </si>
  <si>
    <t>Senior unsecured bond</t>
  </si>
  <si>
    <t>Deferred tax</t>
  </si>
  <si>
    <t>Tax payable</t>
  </si>
  <si>
    <t>Other debt</t>
  </si>
  <si>
    <t>Total assets</t>
  </si>
  <si>
    <t>Intangible assets</t>
  </si>
  <si>
    <t>Fixed assets</t>
  </si>
  <si>
    <t>Deferred tax assets</t>
  </si>
  <si>
    <t>Other receivables</t>
  </si>
  <si>
    <t>Certificates and bonds</t>
  </si>
  <si>
    <t>Net loans to customers</t>
  </si>
  <si>
    <t>Loans and deposits with credit institutions</t>
  </si>
  <si>
    <t>Full year</t>
  </si>
  <si>
    <t>Quarter</t>
  </si>
  <si>
    <t>Tax expenses</t>
  </si>
  <si>
    <t>Profit/(loss) before tax</t>
  </si>
  <si>
    <t>Total operating expenses</t>
  </si>
  <si>
    <t>Depreciation</t>
  </si>
  <si>
    <t>Other expenses</t>
  </si>
  <si>
    <t>General and administrative expenses</t>
  </si>
  <si>
    <t>Personnel expenses</t>
  </si>
  <si>
    <t>Net gains/(losses) on certificates, bonds and currency</t>
  </si>
  <si>
    <t>Net commissions and fees</t>
  </si>
  <si>
    <t>Commission expenses and fees</t>
  </si>
  <si>
    <t>Commission income and fees</t>
  </si>
  <si>
    <t>Interest expenses</t>
  </si>
  <si>
    <t>Interest income</t>
  </si>
  <si>
    <t>Of which:</t>
  </si>
  <si>
    <t>Effects of currency on loans and deposits with credit institutions in the period</t>
  </si>
  <si>
    <t>Cash and cash equivalents as at 1 January</t>
  </si>
  <si>
    <t>Net cash flow for the period</t>
  </si>
  <si>
    <t>Net cash flow from financing activities</t>
  </si>
  <si>
    <t>Dividend payment</t>
  </si>
  <si>
    <t>Lease payments</t>
  </si>
  <si>
    <t>Payments to AT1 capital investors</t>
  </si>
  <si>
    <t>Paid-in equity</t>
  </si>
  <si>
    <t>Net cash flow from investing activities</t>
  </si>
  <si>
    <t>Payments for investments in intangible assets</t>
  </si>
  <si>
    <t>Payments for investments in fixed assets</t>
  </si>
  <si>
    <t>Net cash flow from operating activities</t>
  </si>
  <si>
    <t>Change in accruals and other adjustments</t>
  </si>
  <si>
    <t>Net purchase and sale of certificates and bonds</t>
  </si>
  <si>
    <t>Effects of currency on deposits from customers</t>
  </si>
  <si>
    <t>Change in deposits from customers</t>
  </si>
  <si>
    <t>Effects of currency on loans to customers</t>
  </si>
  <si>
    <t>Change in gross loans to customers</t>
  </si>
  <si>
    <t>Change in impairments on loans to customers</t>
  </si>
  <si>
    <t>Taxes paid</t>
  </si>
  <si>
    <t>Cash Flow Statement</t>
  </si>
  <si>
    <t>Note 8 - Subsequent events </t>
  </si>
  <si>
    <t>Total other expenses</t>
  </si>
  <si>
    <t>Other consultants</t>
  </si>
  <si>
    <t>External audit and related services</t>
  </si>
  <si>
    <t>Insurance</t>
  </si>
  <si>
    <t>Total general and administrative expenses</t>
  </si>
  <si>
    <t>Other general administrative expenses</t>
  </si>
  <si>
    <t>IT-expenses</t>
  </si>
  <si>
    <t>Direct marketing expenses</t>
  </si>
  <si>
    <t>Amounts in NOK million</t>
  </si>
  <si>
    <t>Note 7 - General administrative and other expenses</t>
  </si>
  <si>
    <t>Total commission expenses and fees</t>
  </si>
  <si>
    <t>Other comission expenses and fees</t>
  </si>
  <si>
    <t>Provisions to other bank connections</t>
  </si>
  <si>
    <t>Total commission income and fees</t>
  </si>
  <si>
    <t>Other commission income and fees</t>
  </si>
  <si>
    <t>Insurance services</t>
  </si>
  <si>
    <t>Total interest expenses</t>
  </si>
  <si>
    <t>Other interest expenses</t>
  </si>
  <si>
    <t>Interest expense from subordinated loan (Tier 2)</t>
  </si>
  <si>
    <t>Interest expense from deposit customers</t>
  </si>
  <si>
    <t>Total interest income</t>
  </si>
  <si>
    <t>Other interest income</t>
  </si>
  <si>
    <t>Total interest income calculated using the effective interest rate method</t>
  </si>
  <si>
    <t>Interest income from loans and deposits with credit institutions</t>
  </si>
  <si>
    <t>of which sales commissions to agents</t>
  </si>
  <si>
    <t>Interest income from loans to customers</t>
  </si>
  <si>
    <t>Note 6 - Net interest income</t>
  </si>
  <si>
    <t>Total subordinated loans</t>
  </si>
  <si>
    <t>Subordinated loan (ISIN NO0010941131)</t>
  </si>
  <si>
    <t>Subordinated loans</t>
  </si>
  <si>
    <t>Note 5 - Subordinated loan</t>
  </si>
  <si>
    <t>Total financial liabilities measured at amortised cost</t>
  </si>
  <si>
    <t>Total financial assets measured at amortised cost</t>
  </si>
  <si>
    <t>Financial instruments at amortized cost</t>
  </si>
  <si>
    <t>Total financial instruments at fair value</t>
  </si>
  <si>
    <t>Certificates and bonds - level 2</t>
  </si>
  <si>
    <t>Financial instruments at fair value</t>
  </si>
  <si>
    <t>Note 4 - Financial instruments</t>
  </si>
  <si>
    <t>Total capital (%)</t>
  </si>
  <si>
    <t>Core capital (%)</t>
  </si>
  <si>
    <t>Common equity tier 1 (CET1) (%)</t>
  </si>
  <si>
    <t>Capital ratios excluding phase-in effect of IFRS 9</t>
  </si>
  <si>
    <t>Capital ratios including phase-in effect of IFRS 9</t>
  </si>
  <si>
    <t>Total calculation basis excluding phase-in effect of IFRS 9</t>
  </si>
  <si>
    <t>Total calculation basis including phase-in effect of IFRS 9</t>
  </si>
  <si>
    <t>Calculation basis operational risk (standardised approach)</t>
  </si>
  <si>
    <t>Calculation basis credit risk including phase-in effect of IFRS 9</t>
  </si>
  <si>
    <t>Other assets</t>
  </si>
  <si>
    <t>Covered bonds</t>
  </si>
  <si>
    <t>Loans to retail customers and IFRS 9 phase-in effect</t>
  </si>
  <si>
    <t>Calculation basis</t>
  </si>
  <si>
    <t>Total capital excluding phase-in effect of IFRS 9</t>
  </si>
  <si>
    <t>Core capital excluding phase-in effect of IFRS 9</t>
  </si>
  <si>
    <t>Common equity Tier 1 excluding phase-in effect of IFRS 9</t>
  </si>
  <si>
    <t>Capital excluding phase-in effects of IFRS 9</t>
  </si>
  <si>
    <t>Total capital including phase-in effect of IFRS 9</t>
  </si>
  <si>
    <t>Core capital including phase-in effect of IFRS 9</t>
  </si>
  <si>
    <t>Common equity Tier 1 including phase-in effect of IFRS 9</t>
  </si>
  <si>
    <t>Deferred tax assets and other intangible assets and deductions</t>
  </si>
  <si>
    <t>Other equity not included in core capital (foreseeable dividends)</t>
  </si>
  <si>
    <t>Additional value adjustment (AVA)</t>
  </si>
  <si>
    <t>Deductions:</t>
  </si>
  <si>
    <t>Phase-in effect of IFRS 9</t>
  </si>
  <si>
    <t>Additions:</t>
  </si>
  <si>
    <t>Book equity</t>
  </si>
  <si>
    <t>Capital</t>
  </si>
  <si>
    <t>Note 3 - Regulatory capital</t>
  </si>
  <si>
    <t>Realized losses and effects of portfolio sales in the period</t>
  </si>
  <si>
    <t>+/- Change in stage 3 impairment of loans in the period</t>
  </si>
  <si>
    <t>Lazy payers reclassified at balance sheet date (from stage 1 and 2 to stage 3)</t>
  </si>
  <si>
    <t>Other changes</t>
  </si>
  <si>
    <t>Macroeconomic model changes</t>
  </si>
  <si>
    <t>Exchange rate movements</t>
  </si>
  <si>
    <t>Decreased expected credit loss</t>
  </si>
  <si>
    <t xml:space="preserve">Assets derecognized </t>
  </si>
  <si>
    <t>Increased expected credit loss</t>
  </si>
  <si>
    <t xml:space="preserve">New financial assets originated </t>
  </si>
  <si>
    <t xml:space="preserve">    Transfer from stage 3 to stage 1</t>
  </si>
  <si>
    <t xml:space="preserve">    Transfer from stage 2 to stage 1</t>
  </si>
  <si>
    <t xml:space="preserve">    Transfer from stage 3 to stage 2</t>
  </si>
  <si>
    <t xml:space="preserve">    Transfer from stage 2 to stage 3</t>
  </si>
  <si>
    <t xml:space="preserve">    Transfer from stage 1 to stage 3</t>
  </si>
  <si>
    <t xml:space="preserve">    Transfer from stage 1 to stage 2</t>
  </si>
  <si>
    <t>Total</t>
  </si>
  <si>
    <t>Stage 3</t>
  </si>
  <si>
    <t>Stage 2</t>
  </si>
  <si>
    <t>Stage 1</t>
  </si>
  <si>
    <t>Impairment as at 1 January 2021</t>
  </si>
  <si>
    <t>Impairment as at 1 January 2022</t>
  </si>
  <si>
    <t xml:space="preserve">    Transfer from stage 3 to stage 1*</t>
  </si>
  <si>
    <t xml:space="preserve">    Transfer from stage 3 to stage 2*</t>
  </si>
  <si>
    <t>Impairment as at beginning of quarter</t>
  </si>
  <si>
    <t>Reconciliation of impairment of loans</t>
  </si>
  <si>
    <t>Gross loans to customers as at 31 December 2021</t>
  </si>
  <si>
    <t>Assets derecognized</t>
  </si>
  <si>
    <t>New assets</t>
  </si>
  <si>
    <t>Gross loans to customers as at 1 January 2021</t>
  </si>
  <si>
    <t>* mainly movements related to lazy payers</t>
  </si>
  <si>
    <t>Gross loans to customers as at 1 January 2022</t>
  </si>
  <si>
    <t>Gross loans to customers as at beginning of quarter</t>
  </si>
  <si>
    <t xml:space="preserve">Reconciliation of gross loans to customers </t>
  </si>
  <si>
    <t>Impairment of loans</t>
  </si>
  <si>
    <t>Total income net of losses on loans</t>
  </si>
  <si>
    <t>NO/SE</t>
  </si>
  <si>
    <t>NO/FI/SE</t>
  </si>
  <si>
    <t>SE</t>
  </si>
  <si>
    <t>FI</t>
  </si>
  <si>
    <t>NO</t>
  </si>
  <si>
    <t>Not allocated</t>
  </si>
  <si>
    <t>POS</t>
  </si>
  <si>
    <t>Cards</t>
  </si>
  <si>
    <t>Consumer loans</t>
  </si>
  <si>
    <t>Information on products and geographical distribution</t>
  </si>
  <si>
    <t xml:space="preserve">* Defaulted loans comprise loans that are 91 days or more overdue according to agreed payment schedule, and loans with other indications of unlikelihood to pay. Such loans continue to be considered defaulted regardless of future payment status. </t>
  </si>
  <si>
    <t>Defaulted loans</t>
  </si>
  <si>
    <t>Loans to customers</t>
  </si>
  <si>
    <t>Note 2 - Loans to customers</t>
  </si>
  <si>
    <t xml:space="preserve">The condensed interim financial statements have been prepared in accordance with IAS 34, Interim
Financial Reporting.
All numbers in this report are in NOK 1,000,000 unless otherwise specified.
</t>
  </si>
  <si>
    <t>Note 1 - General accounting principles</t>
  </si>
  <si>
    <t>Notes</t>
  </si>
  <si>
    <t>Net interest margin adjusted</t>
  </si>
  <si>
    <t>Earnings per share adjusted</t>
  </si>
  <si>
    <t>Depreciation and write-offs</t>
  </si>
  <si>
    <t>Cash and cash equivalents as at 31 December</t>
  </si>
  <si>
    <t>Gross defaulted loans to customers *</t>
  </si>
  <si>
    <t>Impairment of defaulted loans (stage 3)</t>
  </si>
  <si>
    <t>Net defaulted loans to customers</t>
  </si>
  <si>
    <t xml:space="preserve">The Bank is applying forward looking elements for its credit loss model, see the Annual Report for more
information regarding the credit loss model.
There are uncertainties related to the estimates as they are forward looking. As at 31 December 2022, the total loan loss provision related to macroeconomic factors amounted to NOK 24.2 million (31 December 2021: NOK 17.3 million). </t>
  </si>
  <si>
    <t>Q4 2022</t>
  </si>
  <si>
    <t>Gross loans to customers as at 31 December 2022</t>
  </si>
  <si>
    <t>Q4 2021</t>
  </si>
  <si>
    <t>Impairment as at 31 December 2022</t>
  </si>
  <si>
    <t>Impairment as at 31 December 2021</t>
  </si>
  <si>
    <t>+/- Change in stage 1 and 2 impairments of loans in the period</t>
  </si>
  <si>
    <t>Certificates and bonds - level 1</t>
  </si>
  <si>
    <t>No tables - please see published PDF report</t>
  </si>
  <si>
    <t>Averages for the reporting period are calculated as an average of opening balance for the reporting period (=closing balance last reporting period) and closing balance for the reporting period</t>
  </si>
  <si>
    <r>
      <rPr>
        <u/>
        <sz val="10"/>
        <rFont val="Calibri"/>
        <family val="2"/>
        <scheme val="minor"/>
      </rPr>
      <t>Impairments of loans stage X (1-3) (excluding lazy payers)</t>
    </r>
    <r>
      <rPr>
        <sz val="10"/>
        <color theme="1"/>
        <rFont val="Calibri"/>
        <family val="2"/>
        <scheme val="minor"/>
      </rPr>
      <t xml:space="preserve">
Gross loans stage X (1-3) (excluding lazy payers)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</si>
</sst>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 #,##0.0_ ;_ * \-#,##0.0_ ;_ * &quot;-&quot;??_ ;_ @_ "/>
    <numFmt numFmtId="165" formatCode="_ * #,##0_ ;_ * \-#,##0_ ;_ * &quot;-&quot;??_ ;_ @_ "/>
    <numFmt numFmtId="166" formatCode="0.0\ %"/>
    <numFmt numFmtId="167" formatCode="_ * #,##0.00_ ;_ * \-#,##0.00_ ;_ * &quot;-&quot;??_ ;_ @_ "/>
    <numFmt numFmtId="168" formatCode="_-* #,##0_-;\-* #,##0_-;_-* &quot;-&quot;??_-;_-@_-"/>
    <numFmt numFmtId="169" formatCode="0.0%"/>
    <numFmt numFmtId="170" formatCode="0.0000\ %"/>
    <numFmt numFmtId="171" formatCode="_-* #,##0.000000_-;\-* #,##0.000000_-;_-* &quot;-&quot;??_-;_-@_-"/>
    <numFmt numFmtId="172" formatCode="_-* #,##0.0_-;\-* #,##0.0_-;_-* &quot;-&quot;?_-;_-@_-"/>
    <numFmt numFmtId="173" formatCode="_ * #,##0.0000_ ;_ * \-#,##0.0000_ ;_ * &quot;-&quot;??_ ;_ @_ "/>
    <numFmt numFmtId="174" formatCode="_(* #,##0.00_);_(* \(#,##0.00\);_(* &quot;-&quot;??_);_(@_)"/>
    <numFmt numFmtId="175" formatCode="_ * #,##0.00000000000_ ;_ * \-#,##0.00000000000_ ;_ * &quot;-&quot;??_ ;_ @_ "/>
  </numFmts>
  <fonts count="39" x14ac:knownFonts="1">
    <font>
      <sz val="11"/>
      <color theme="1"/>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color theme="1"/>
      <name val="Calibri"/>
      <family val="2"/>
      <scheme val="minor"/>
    </font>
    <font>
      <b/>
      <sz val="10"/>
      <name val="Calibri"/>
      <family val="2"/>
      <scheme val="minor"/>
    </font>
    <font>
      <i/>
      <sz val="10"/>
      <color theme="1"/>
      <name val="Calibri"/>
      <family val="2"/>
      <scheme val="minor"/>
    </font>
    <font>
      <sz val="11"/>
      <name val="Calibri"/>
      <family val="2"/>
      <scheme val="minor"/>
    </font>
    <font>
      <i/>
      <sz val="10"/>
      <name val="Calibri"/>
      <family val="2"/>
      <scheme val="minor"/>
    </font>
    <font>
      <sz val="10"/>
      <color theme="1"/>
      <name val="Arial"/>
      <family val="2"/>
    </font>
    <font>
      <u/>
      <sz val="10"/>
      <name val="Calibri"/>
      <family val="2"/>
      <scheme val="minor"/>
    </font>
    <font>
      <u/>
      <sz val="10"/>
      <color theme="1"/>
      <name val="Calibri"/>
      <family val="2"/>
      <scheme val="minor"/>
    </font>
    <font>
      <b/>
      <sz val="11"/>
      <color theme="1"/>
      <name val="Calibri"/>
      <family val="2"/>
      <scheme val="minor"/>
    </font>
    <font>
      <i/>
      <sz val="8"/>
      <color theme="1"/>
      <name val="Calibri"/>
      <family val="2"/>
      <scheme val="minor"/>
    </font>
    <font>
      <i/>
      <sz val="8"/>
      <name val="Arial"/>
      <family val="2"/>
    </font>
    <font>
      <b/>
      <sz val="10"/>
      <name val="Calibri"/>
      <family val="2"/>
    </font>
    <font>
      <i/>
      <sz val="11"/>
      <name val="Calibri"/>
      <family val="2"/>
      <scheme val="minor"/>
    </font>
    <font>
      <sz val="10"/>
      <name val="Arial"/>
      <family val="2"/>
    </font>
    <font>
      <sz val="11"/>
      <name val="Arial"/>
      <family val="2"/>
    </font>
    <font>
      <i/>
      <sz val="10"/>
      <color theme="1"/>
      <name val="Arial"/>
      <family val="2"/>
    </font>
    <font>
      <sz val="11"/>
      <color theme="1"/>
      <name val="Arial"/>
      <family val="2"/>
    </font>
    <font>
      <b/>
      <sz val="10"/>
      <name val="Arial"/>
      <family val="2"/>
    </font>
    <font>
      <b/>
      <sz val="10"/>
      <color theme="1"/>
      <name val="Arial"/>
      <family val="2"/>
    </font>
    <font>
      <sz val="10"/>
      <color rgb="FFFF0000"/>
      <name val="Arial"/>
      <family val="2"/>
    </font>
    <font>
      <b/>
      <sz val="11"/>
      <name val="Arial"/>
      <family val="2"/>
    </font>
    <font>
      <b/>
      <sz val="14"/>
      <color theme="1"/>
      <name val="Calibri"/>
      <family val="2"/>
      <scheme val="minor"/>
    </font>
    <font>
      <b/>
      <sz val="10"/>
      <color rgb="FFFF0000"/>
      <name val="Arial"/>
      <family val="2"/>
    </font>
    <font>
      <i/>
      <sz val="10"/>
      <name val="Arial"/>
      <family val="2"/>
    </font>
    <font>
      <i/>
      <sz val="8"/>
      <color theme="1"/>
      <name val="Arial"/>
      <family val="2"/>
    </font>
    <font>
      <b/>
      <sz val="11"/>
      <color theme="1"/>
      <name val="Arial"/>
      <family val="2"/>
    </font>
    <font>
      <sz val="8"/>
      <color theme="1"/>
      <name val="Arial"/>
      <family val="2"/>
    </font>
    <font>
      <b/>
      <i/>
      <sz val="10"/>
      <name val="Arial"/>
      <family val="2"/>
    </font>
    <font>
      <b/>
      <sz val="11"/>
      <name val="Calibri"/>
      <family val="2"/>
      <scheme val="minor"/>
    </font>
    <font>
      <b/>
      <sz val="14"/>
      <name val="Arial"/>
      <family val="2"/>
    </font>
    <font>
      <sz val="8"/>
      <color theme="1"/>
      <name val="Calibri"/>
      <family val="2"/>
      <scheme val="minor"/>
    </font>
    <font>
      <sz val="10"/>
      <color rgb="FF000000"/>
      <name val="Calibri"/>
      <family val="2"/>
      <scheme val="minor"/>
    </font>
    <font>
      <sz val="8"/>
      <name val="Calibri"/>
      <family val="2"/>
      <scheme val="minor"/>
    </font>
    <font>
      <sz val="8"/>
      <color rgb="FFFF0000"/>
      <name val="Arial"/>
      <family val="2"/>
    </font>
    <font>
      <b/>
      <sz val="11"/>
      <color rgb="FFFF0000"/>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rgb="FFE87722"/>
      </top>
      <bottom style="thin">
        <color rgb="FFE87722"/>
      </bottom>
      <diagonal/>
    </border>
    <border>
      <left/>
      <right/>
      <top/>
      <bottom style="medium">
        <color rgb="FFE87722"/>
      </bottom>
      <diagonal/>
    </border>
    <border>
      <left/>
      <right/>
      <top/>
      <bottom style="thin">
        <color rgb="FFE87722"/>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xf numFmtId="167"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cellStyleXfs>
  <cellXfs count="310">
    <xf numFmtId="0" fontId="0" fillId="0" borderId="0" xfId="0"/>
    <xf numFmtId="164" fontId="2" fillId="2" borderId="0" xfId="1" applyNumberFormat="1" applyFont="1" applyFill="1" applyBorder="1" applyAlignment="1">
      <alignment horizontal="left" vertical="center"/>
    </xf>
    <xf numFmtId="164" fontId="3" fillId="2" borderId="0" xfId="1" applyNumberFormat="1" applyFont="1" applyFill="1" applyBorder="1" applyAlignment="1">
      <alignment horizontal="right" vertical="center"/>
    </xf>
    <xf numFmtId="164" fontId="4" fillId="2" borderId="0" xfId="1" applyNumberFormat="1" applyFont="1" applyFill="1" applyBorder="1" applyAlignment="1">
      <alignment horizontal="left" vertical="center"/>
    </xf>
    <xf numFmtId="164" fontId="5" fillId="2" borderId="0" xfId="1" applyNumberFormat="1" applyFont="1" applyFill="1" applyBorder="1" applyAlignment="1">
      <alignment horizontal="right" vertical="center"/>
    </xf>
    <xf numFmtId="164" fontId="6" fillId="2" borderId="0" xfId="1" applyNumberFormat="1" applyFont="1" applyFill="1" applyBorder="1" applyAlignment="1">
      <alignment horizontal="left" vertical="center"/>
    </xf>
    <xf numFmtId="1" fontId="5" fillId="2" borderId="1" xfId="1" applyNumberFormat="1" applyFont="1" applyFill="1" applyBorder="1" applyAlignment="1">
      <alignment horizontal="right" vertical="center"/>
    </xf>
    <xf numFmtId="164" fontId="3" fillId="2" borderId="0" xfId="1" applyNumberFormat="1" applyFont="1" applyFill="1" applyBorder="1" applyAlignment="1">
      <alignment horizontal="left" vertical="center"/>
    </xf>
    <xf numFmtId="165" fontId="3" fillId="0" borderId="0" xfId="1" applyNumberFormat="1" applyFont="1" applyFill="1" applyBorder="1" applyAlignment="1">
      <alignment horizontal="left" vertical="center"/>
    </xf>
    <xf numFmtId="164" fontId="6" fillId="2" borderId="0" xfId="3" applyNumberFormat="1" applyFont="1" applyFill="1" applyBorder="1" applyAlignment="1">
      <alignment horizontal="left" vertical="center"/>
    </xf>
    <xf numFmtId="165" fontId="8" fillId="0" borderId="0" xfId="1" applyNumberFormat="1" applyFont="1" applyFill="1" applyBorder="1" applyAlignment="1">
      <alignment horizontal="left" vertical="center"/>
    </xf>
    <xf numFmtId="164" fontId="4" fillId="2" borderId="2" xfId="1" applyNumberFormat="1" applyFont="1" applyFill="1" applyBorder="1" applyAlignment="1">
      <alignment horizontal="left" vertical="center"/>
    </xf>
    <xf numFmtId="166" fontId="3" fillId="0" borderId="2" xfId="2" applyNumberFormat="1" applyFont="1" applyFill="1" applyBorder="1" applyAlignment="1">
      <alignment horizontal="right" vertical="center"/>
    </xf>
    <xf numFmtId="43" fontId="8" fillId="0" borderId="2" xfId="1" applyFont="1" applyFill="1" applyBorder="1" applyAlignment="1">
      <alignment horizontal="right" vertical="center"/>
    </xf>
    <xf numFmtId="164" fontId="6" fillId="2" borderId="2" xfId="3" applyNumberFormat="1" applyFont="1" applyFill="1" applyBorder="1" applyAlignment="1">
      <alignment horizontal="left" vertical="center"/>
    </xf>
    <xf numFmtId="166" fontId="8" fillId="2" borderId="2" xfId="2" applyNumberFormat="1" applyFont="1" applyFill="1" applyBorder="1" applyAlignment="1">
      <alignment horizontal="right" vertical="center"/>
    </xf>
    <xf numFmtId="166" fontId="8" fillId="2" borderId="0" xfId="2" applyNumberFormat="1" applyFont="1" applyFill="1" applyBorder="1" applyAlignment="1">
      <alignment horizontal="right" vertical="center"/>
    </xf>
    <xf numFmtId="43" fontId="8" fillId="2" borderId="0" xfId="1" applyFont="1" applyFill="1" applyBorder="1" applyAlignment="1">
      <alignment horizontal="right" vertical="center"/>
    </xf>
    <xf numFmtId="165" fontId="3" fillId="2" borderId="0" xfId="1" applyNumberFormat="1" applyFont="1" applyFill="1" applyBorder="1" applyAlignment="1">
      <alignment horizontal="right" vertical="center"/>
    </xf>
    <xf numFmtId="164" fontId="6" fillId="2" borderId="2" xfId="1" applyNumberFormat="1" applyFont="1" applyFill="1" applyBorder="1" applyAlignment="1">
      <alignment horizontal="left" vertical="center"/>
    </xf>
    <xf numFmtId="165" fontId="3" fillId="2" borderId="0" xfId="1" applyNumberFormat="1" applyFont="1" applyFill="1" applyBorder="1" applyAlignment="1">
      <alignment horizontal="left" vertical="center"/>
    </xf>
    <xf numFmtId="2" fontId="3" fillId="2" borderId="2" xfId="2" applyNumberFormat="1" applyFont="1" applyFill="1" applyBorder="1" applyAlignment="1">
      <alignment horizontal="right" vertical="center"/>
    </xf>
    <xf numFmtId="168" fontId="3" fillId="2" borderId="0" xfId="1" applyNumberFormat="1" applyFont="1" applyFill="1" applyBorder="1" applyAlignment="1">
      <alignment horizontal="left" vertical="center"/>
    </xf>
    <xf numFmtId="0" fontId="0" fillId="2" borderId="0" xfId="0" applyFill="1"/>
    <xf numFmtId="166" fontId="3" fillId="2" borderId="2" xfId="2" applyNumberFormat="1" applyFont="1" applyFill="1" applyBorder="1" applyAlignment="1">
      <alignment horizontal="right" vertical="center"/>
    </xf>
    <xf numFmtId="166" fontId="6" fillId="2" borderId="2" xfId="2" applyNumberFormat="1" applyFont="1" applyFill="1" applyBorder="1" applyAlignment="1">
      <alignment horizontal="right" vertical="center"/>
    </xf>
    <xf numFmtId="3" fontId="0" fillId="0" borderId="0" xfId="0" applyNumberFormat="1"/>
    <xf numFmtId="164" fontId="2" fillId="0" borderId="0" xfId="1" applyNumberFormat="1" applyFont="1" applyFill="1" applyBorder="1" applyAlignment="1">
      <alignment horizontal="left" vertical="center"/>
    </xf>
    <xf numFmtId="164" fontId="4" fillId="0" borderId="0" xfId="1" applyNumberFormat="1" applyFont="1" applyFill="1" applyBorder="1" applyAlignment="1">
      <alignment horizontal="left" vertical="center"/>
    </xf>
    <xf numFmtId="164" fontId="4" fillId="2" borderId="0" xfId="1" applyNumberFormat="1" applyFont="1" applyFill="1" applyBorder="1" applyAlignment="1">
      <alignment horizontal="left" vertical="center" wrapText="1"/>
    </xf>
    <xf numFmtId="0" fontId="4" fillId="2" borderId="0" xfId="4" applyFont="1" applyFill="1" applyAlignment="1">
      <alignment horizontal="center" vertical="center" wrapText="1"/>
    </xf>
    <xf numFmtId="0" fontId="4" fillId="2" borderId="0" xfId="4" applyFont="1" applyFill="1" applyAlignment="1">
      <alignment horizontal="left" vertical="center" wrapText="1"/>
    </xf>
    <xf numFmtId="164" fontId="4" fillId="2" borderId="0" xfId="0" applyNumberFormat="1" applyFont="1" applyFill="1"/>
    <xf numFmtId="171" fontId="0" fillId="2" borderId="0" xfId="1" applyNumberFormat="1" applyFont="1" applyFill="1"/>
    <xf numFmtId="172" fontId="0" fillId="2" borderId="0" xfId="0" applyNumberFormat="1" applyFill="1"/>
    <xf numFmtId="164" fontId="2" fillId="2" borderId="3" xfId="0" applyNumberFormat="1" applyFont="1" applyFill="1" applyBorder="1"/>
    <xf numFmtId="165" fontId="0" fillId="2" borderId="0" xfId="0" applyNumberFormat="1" applyFill="1"/>
    <xf numFmtId="164" fontId="2" fillId="2" borderId="0" xfId="0" applyNumberFormat="1" applyFont="1" applyFill="1"/>
    <xf numFmtId="164" fontId="4" fillId="2" borderId="0" xfId="0" applyNumberFormat="1" applyFont="1" applyFill="1" applyAlignment="1">
      <alignment wrapText="1"/>
    </xf>
    <xf numFmtId="164" fontId="13" fillId="2" borderId="4" xfId="0" applyNumberFormat="1" applyFont="1" applyFill="1" applyBorder="1" applyAlignment="1">
      <alignment horizontal="left" indent="2"/>
    </xf>
    <xf numFmtId="0" fontId="2" fillId="2" borderId="0" xfId="0" applyFont="1" applyFill="1" applyAlignment="1">
      <alignment horizontal="right" vertical="center"/>
    </xf>
    <xf numFmtId="0" fontId="2" fillId="2" borderId="4" xfId="0" applyFont="1" applyFill="1" applyBorder="1" applyAlignment="1">
      <alignment horizontal="right" vertical="center"/>
    </xf>
    <xf numFmtId="0" fontId="14" fillId="2" borderId="4" xfId="0" applyFont="1" applyFill="1" applyBorder="1" applyAlignment="1">
      <alignment horizontal="left"/>
    </xf>
    <xf numFmtId="0" fontId="15" fillId="2" borderId="0" xfId="0" applyFont="1" applyFill="1" applyAlignment="1">
      <alignment horizontal="right"/>
    </xf>
    <xf numFmtId="0" fontId="7" fillId="2" borderId="0" xfId="0" applyFont="1" applyFill="1" applyAlignment="1">
      <alignment horizontal="left"/>
    </xf>
    <xf numFmtId="173" fontId="7" fillId="2" borderId="0" xfId="0" applyNumberFormat="1" applyFont="1" applyFill="1" applyAlignment="1">
      <alignment horizontal="left"/>
    </xf>
    <xf numFmtId="0" fontId="16" fillId="2" borderId="0" xfId="0" applyFont="1" applyFill="1" applyAlignment="1">
      <alignment horizontal="left"/>
    </xf>
    <xf numFmtId="164" fontId="16" fillId="2" borderId="0" xfId="0" applyNumberFormat="1" applyFont="1" applyFill="1" applyAlignment="1">
      <alignment horizontal="left"/>
    </xf>
    <xf numFmtId="164" fontId="2" fillId="2" borderId="3" xfId="1" applyNumberFormat="1" applyFont="1" applyFill="1" applyBorder="1" applyAlignment="1">
      <alignment horizontal="left" vertical="center"/>
    </xf>
    <xf numFmtId="164" fontId="0" fillId="2" borderId="0" xfId="0" applyNumberFormat="1" applyFill="1" applyAlignment="1">
      <alignment horizontal="left"/>
    </xf>
    <xf numFmtId="164" fontId="0" fillId="2" borderId="0" xfId="0" applyNumberFormat="1" applyFill="1" applyAlignment="1">
      <alignment horizontal="left" vertical="center"/>
    </xf>
    <xf numFmtId="164" fontId="12" fillId="2" borderId="0" xfId="2" applyNumberFormat="1" applyFont="1" applyFill="1" applyBorder="1" applyAlignment="1">
      <alignment horizontal="left"/>
    </xf>
    <xf numFmtId="164" fontId="17" fillId="2" borderId="0" xfId="5" applyNumberFormat="1" applyFont="1" applyFill="1" applyBorder="1" applyAlignment="1">
      <alignment horizontal="center" vertical="center"/>
    </xf>
    <xf numFmtId="0" fontId="9" fillId="2" borderId="0" xfId="0" applyFont="1" applyFill="1" applyAlignment="1">
      <alignment vertical="center"/>
    </xf>
    <xf numFmtId="0" fontId="18" fillId="2" borderId="0" xfId="0" applyFont="1" applyFill="1"/>
    <xf numFmtId="0" fontId="19" fillId="2" borderId="0" xfId="0" applyFont="1" applyFill="1" applyAlignment="1">
      <alignment vertical="center"/>
    </xf>
    <xf numFmtId="0" fontId="20" fillId="2" borderId="0" xfId="0" applyFont="1" applyFill="1"/>
    <xf numFmtId="164" fontId="21" fillId="2" borderId="3" xfId="5" applyNumberFormat="1" applyFont="1" applyFill="1" applyBorder="1" applyAlignment="1">
      <alignment horizontal="center" vertical="center"/>
    </xf>
    <xf numFmtId="0" fontId="22" fillId="2" borderId="3" xfId="0" applyFont="1" applyFill="1" applyBorder="1" applyAlignment="1">
      <alignment vertical="center"/>
    </xf>
    <xf numFmtId="164" fontId="17" fillId="2" borderId="0" xfId="5" applyNumberFormat="1" applyFont="1" applyFill="1" applyAlignment="1">
      <alignment horizontal="center" vertical="center"/>
    </xf>
    <xf numFmtId="0" fontId="9" fillId="2" borderId="0" xfId="0" applyFont="1" applyFill="1" applyAlignment="1">
      <alignment vertical="top"/>
    </xf>
    <xf numFmtId="164" fontId="21" fillId="2" borderId="0" xfId="5" applyNumberFormat="1" applyFont="1" applyFill="1" applyBorder="1" applyAlignment="1">
      <alignment horizontal="center" vertical="center"/>
    </xf>
    <xf numFmtId="0" fontId="22" fillId="2" borderId="0" xfId="0" applyFont="1" applyFill="1" applyAlignment="1">
      <alignment vertical="center"/>
    </xf>
    <xf numFmtId="0" fontId="17" fillId="2" borderId="0" xfId="0" applyFont="1" applyFill="1"/>
    <xf numFmtId="0" fontId="23" fillId="2" borderId="0" xfId="0" applyFont="1" applyFill="1"/>
    <xf numFmtId="164" fontId="23" fillId="2" borderId="0" xfId="5" applyNumberFormat="1" applyFont="1" applyFill="1" applyAlignment="1">
      <alignment horizontal="center" vertical="center"/>
    </xf>
    <xf numFmtId="164" fontId="21" fillId="2" borderId="3" xfId="5" applyNumberFormat="1" applyFont="1" applyFill="1" applyBorder="1" applyAlignment="1">
      <alignment vertical="center"/>
    </xf>
    <xf numFmtId="164" fontId="17" fillId="0" borderId="0" xfId="5" applyNumberFormat="1" applyFont="1" applyFill="1" applyAlignment="1">
      <alignment horizontal="center" vertical="center"/>
    </xf>
    <xf numFmtId="0" fontId="21" fillId="2" borderId="0" xfId="0" applyFont="1" applyFill="1" applyAlignment="1">
      <alignment horizontal="center" vertical="center"/>
    </xf>
    <xf numFmtId="0" fontId="24" fillId="2" borderId="4" xfId="0" applyFont="1" applyFill="1" applyBorder="1" applyAlignment="1">
      <alignment horizontal="right"/>
    </xf>
    <xf numFmtId="0" fontId="25" fillId="2" borderId="0" xfId="0" applyFont="1" applyFill="1" applyAlignment="1">
      <alignment vertical="center"/>
    </xf>
    <xf numFmtId="0" fontId="4" fillId="0" borderId="0" xfId="0" applyFont="1"/>
    <xf numFmtId="0" fontId="18" fillId="0" borderId="0" xfId="0" applyFont="1" applyAlignment="1">
      <alignment horizontal="left" vertical="center" wrapText="1"/>
    </xf>
    <xf numFmtId="0" fontId="12" fillId="0" borderId="0" xfId="0" applyFont="1"/>
    <xf numFmtId="164" fontId="21" fillId="2" borderId="2" xfId="5" applyNumberFormat="1" applyFont="1" applyFill="1" applyBorder="1" applyAlignment="1">
      <alignment horizontal="center"/>
    </xf>
    <xf numFmtId="0" fontId="21" fillId="2" borderId="2" xfId="0" applyFont="1" applyFill="1" applyBorder="1" applyAlignment="1">
      <alignment horizontal="left" vertical="center"/>
    </xf>
    <xf numFmtId="164" fontId="17" fillId="2" borderId="0" xfId="0" applyNumberFormat="1" applyFont="1" applyFill="1"/>
    <xf numFmtId="164" fontId="17" fillId="2" borderId="0" xfId="5" applyNumberFormat="1" applyFont="1" applyFill="1" applyBorder="1"/>
    <xf numFmtId="165" fontId="26" fillId="2" borderId="0" xfId="0" applyNumberFormat="1" applyFont="1" applyFill="1" applyAlignment="1">
      <alignment horizontal="left" vertical="center"/>
    </xf>
    <xf numFmtId="0" fontId="26" fillId="2" borderId="0" xfId="0" applyFont="1" applyFill="1" applyAlignment="1">
      <alignment horizontal="left" vertical="center"/>
    </xf>
    <xf numFmtId="164" fontId="21" fillId="2" borderId="2" xfId="0" applyNumberFormat="1" applyFont="1" applyFill="1" applyBorder="1" applyAlignment="1">
      <alignment horizontal="left" vertical="center"/>
    </xf>
    <xf numFmtId="1" fontId="24" fillId="2" borderId="5" xfId="0" applyNumberFormat="1" applyFont="1" applyFill="1" applyBorder="1" applyAlignment="1">
      <alignment horizontal="right" vertical="center"/>
    </xf>
    <xf numFmtId="0" fontId="14" fillId="2" borderId="5" xfId="0" applyFont="1" applyFill="1" applyBorder="1"/>
    <xf numFmtId="164" fontId="4" fillId="0" borderId="0" xfId="6" applyNumberFormat="1" applyFont="1" applyFill="1" applyBorder="1" applyAlignment="1"/>
    <xf numFmtId="164" fontId="21" fillId="2" borderId="6" xfId="0" applyNumberFormat="1" applyFont="1" applyFill="1" applyBorder="1" applyAlignment="1">
      <alignment horizontal="left" vertical="center"/>
    </xf>
    <xf numFmtId="0" fontId="21" fillId="2" borderId="6" xfId="0" applyFont="1" applyFill="1" applyBorder="1" applyAlignment="1">
      <alignment horizontal="left" vertical="center"/>
    </xf>
    <xf numFmtId="164" fontId="21" fillId="2" borderId="0" xfId="5" applyNumberFormat="1" applyFont="1" applyFill="1" applyBorder="1" applyAlignment="1">
      <alignment horizontal="center"/>
    </xf>
    <xf numFmtId="0" fontId="9" fillId="2" borderId="0" xfId="0" applyFont="1" applyFill="1"/>
    <xf numFmtId="164" fontId="21" fillId="2" borderId="0" xfId="0" applyNumberFormat="1" applyFont="1" applyFill="1" applyAlignment="1">
      <alignment horizontal="left" vertical="center"/>
    </xf>
    <xf numFmtId="0" fontId="22" fillId="2" borderId="6" xfId="0" applyFont="1" applyFill="1" applyBorder="1" applyAlignment="1">
      <alignment horizontal="left" vertical="center"/>
    </xf>
    <xf numFmtId="0" fontId="22" fillId="2" borderId="2" xfId="0" applyFont="1" applyFill="1" applyBorder="1" applyAlignment="1">
      <alignment horizontal="left" vertical="center"/>
    </xf>
    <xf numFmtId="0" fontId="28" fillId="2" borderId="5" xfId="0" applyFont="1" applyFill="1" applyBorder="1"/>
    <xf numFmtId="165" fontId="2" fillId="0" borderId="0" xfId="0" applyNumberFormat="1" applyFont="1" applyAlignment="1">
      <alignment horizontal="left" vertical="center"/>
    </xf>
    <xf numFmtId="0" fontId="2" fillId="0" borderId="0" xfId="0" applyFont="1" applyAlignment="1">
      <alignment horizontal="left" vertical="center"/>
    </xf>
    <xf numFmtId="164" fontId="22" fillId="0" borderId="6" xfId="0" applyNumberFormat="1" applyFont="1" applyBorder="1" applyAlignment="1">
      <alignment horizontal="left" vertical="center"/>
    </xf>
    <xf numFmtId="0" fontId="22" fillId="0" borderId="6" xfId="0" applyFont="1" applyBorder="1" applyAlignment="1">
      <alignment horizontal="left" vertical="center"/>
    </xf>
    <xf numFmtId="164" fontId="9" fillId="0" borderId="0" xfId="0" applyNumberFormat="1" applyFont="1"/>
    <xf numFmtId="0" fontId="9" fillId="0" borderId="0" xfId="0" applyFont="1" applyAlignment="1">
      <alignment wrapText="1"/>
    </xf>
    <xf numFmtId="0" fontId="9" fillId="2" borderId="0" xfId="0" applyFont="1" applyFill="1" applyAlignment="1">
      <alignment wrapText="1"/>
    </xf>
    <xf numFmtId="14" fontId="29" fillId="2" borderId="0" xfId="0" applyNumberFormat="1" applyFont="1" applyFill="1" applyAlignment="1">
      <alignment horizontal="right" vertical="center"/>
    </xf>
    <xf numFmtId="14" fontId="29" fillId="0" borderId="0" xfId="0" applyNumberFormat="1" applyFont="1" applyAlignment="1">
      <alignment horizontal="right" vertical="center"/>
    </xf>
    <xf numFmtId="0" fontId="30" fillId="0" borderId="0" xfId="0" applyFont="1"/>
    <xf numFmtId="0" fontId="28" fillId="2" borderId="0" xfId="0" applyFont="1" applyFill="1"/>
    <xf numFmtId="14" fontId="29" fillId="2" borderId="5" xfId="0" applyNumberFormat="1" applyFont="1" applyFill="1" applyBorder="1" applyAlignment="1">
      <alignment horizontal="right" vertical="center"/>
    </xf>
    <xf numFmtId="14" fontId="29" fillId="0" borderId="5" xfId="0" applyNumberFormat="1" applyFont="1" applyBorder="1" applyAlignment="1">
      <alignment horizontal="right" vertical="center"/>
    </xf>
    <xf numFmtId="0" fontId="30" fillId="0" borderId="5" xfId="0" applyFont="1" applyBorder="1"/>
    <xf numFmtId="165" fontId="2" fillId="0" borderId="0" xfId="0" applyNumberFormat="1" applyFont="1"/>
    <xf numFmtId="164" fontId="21" fillId="2" borderId="2" xfId="0" applyNumberFormat="1" applyFont="1" applyFill="1" applyBorder="1"/>
    <xf numFmtId="164" fontId="22" fillId="2" borderId="2" xfId="0" applyNumberFormat="1" applyFont="1" applyFill="1" applyBorder="1"/>
    <xf numFmtId="164" fontId="22" fillId="0" borderId="2" xfId="0" applyNumberFormat="1" applyFont="1" applyBorder="1"/>
    <xf numFmtId="0" fontId="22" fillId="0" borderId="2" xfId="0" applyFont="1" applyBorder="1"/>
    <xf numFmtId="164" fontId="9" fillId="0" borderId="0" xfId="6" applyNumberFormat="1" applyFont="1" applyFill="1" applyBorder="1"/>
    <xf numFmtId="0" fontId="9" fillId="0" borderId="0" xfId="0" applyFont="1"/>
    <xf numFmtId="0" fontId="21" fillId="2" borderId="0" xfId="0" applyFont="1" applyFill="1"/>
    <xf numFmtId="0" fontId="22" fillId="2" borderId="0" xfId="0" applyFont="1" applyFill="1"/>
    <xf numFmtId="0" fontId="22" fillId="0" borderId="0" xfId="0" applyFont="1"/>
    <xf numFmtId="0" fontId="2" fillId="0" borderId="0" xfId="0" applyFont="1"/>
    <xf numFmtId="165" fontId="2" fillId="0" borderId="0" xfId="6" applyNumberFormat="1" applyFont="1" applyFill="1" applyBorder="1" applyAlignment="1">
      <alignment horizontal="center"/>
    </xf>
    <xf numFmtId="165" fontId="2" fillId="0" borderId="0" xfId="6" applyNumberFormat="1" applyFont="1" applyFill="1" applyBorder="1" applyAlignment="1">
      <alignment horizontal="left" vertical="center"/>
    </xf>
    <xf numFmtId="164" fontId="22" fillId="0" borderId="6" xfId="6" applyNumberFormat="1" applyFont="1" applyFill="1" applyBorder="1" applyAlignment="1">
      <alignment horizontal="left" vertical="center"/>
    </xf>
    <xf numFmtId="164" fontId="2" fillId="2" borderId="0" xfId="6" applyNumberFormat="1" applyFont="1" applyFill="1" applyBorder="1" applyAlignment="1">
      <alignment horizontal="right" vertical="top"/>
    </xf>
    <xf numFmtId="166" fontId="17" fillId="2" borderId="0" xfId="7" applyNumberFormat="1" applyFont="1" applyFill="1" applyBorder="1" applyAlignment="1">
      <alignment horizontal="right" vertical="center"/>
    </xf>
    <xf numFmtId="0" fontId="4" fillId="2" borderId="0" xfId="0" applyFont="1" applyFill="1"/>
    <xf numFmtId="9" fontId="22" fillId="2" borderId="0" xfId="7" applyFont="1" applyFill="1" applyBorder="1" applyAlignment="1">
      <alignment vertical="center"/>
    </xf>
    <xf numFmtId="166" fontId="17" fillId="2" borderId="0" xfId="2" applyNumberFormat="1" applyFont="1" applyFill="1" applyBorder="1" applyAlignment="1">
      <alignment horizontal="right" vertical="center"/>
    </xf>
    <xf numFmtId="14" fontId="21" fillId="2" borderId="5" xfId="0" applyNumberFormat="1" applyFont="1" applyFill="1" applyBorder="1" applyAlignment="1">
      <alignment horizontal="right" vertical="center"/>
    </xf>
    <xf numFmtId="0" fontId="21" fillId="2" borderId="5" xfId="0" applyFont="1" applyFill="1" applyBorder="1"/>
    <xf numFmtId="0" fontId="21" fillId="2" borderId="0" xfId="0" applyFont="1" applyFill="1" applyAlignment="1">
      <alignment horizontal="left" vertical="center"/>
    </xf>
    <xf numFmtId="0" fontId="21" fillId="2" borderId="0" xfId="0" applyFont="1" applyFill="1" applyAlignment="1">
      <alignment horizontal="left" vertical="center" wrapText="1"/>
    </xf>
    <xf numFmtId="164" fontId="21" fillId="2" borderId="7" xfId="5" applyNumberFormat="1"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7" xfId="0" applyFont="1" applyFill="1" applyBorder="1" applyAlignment="1">
      <alignment horizontal="left" vertical="center"/>
    </xf>
    <xf numFmtId="164" fontId="21" fillId="2" borderId="2" xfId="5" applyNumberFormat="1" applyFont="1" applyFill="1" applyBorder="1" applyAlignment="1">
      <alignment horizontal="center" vertical="center"/>
    </xf>
    <xf numFmtId="0" fontId="21" fillId="2" borderId="2" xfId="0" applyFont="1" applyFill="1" applyBorder="1" applyAlignment="1">
      <alignment horizontal="left" vertical="center" wrapText="1"/>
    </xf>
    <xf numFmtId="164" fontId="17" fillId="2" borderId="0" xfId="5" applyNumberFormat="1" applyFont="1" applyFill="1" applyBorder="1" applyAlignment="1">
      <alignment horizontal="left" vertical="center"/>
    </xf>
    <xf numFmtId="0" fontId="17" fillId="2" borderId="0" xfId="0" applyFont="1" applyFill="1" applyAlignment="1">
      <alignment horizontal="left" vertical="center" wrapText="1"/>
    </xf>
    <xf numFmtId="0" fontId="17" fillId="2" borderId="0" xfId="0" applyFont="1" applyFill="1" applyAlignment="1">
      <alignment horizontal="left" vertical="center"/>
    </xf>
    <xf numFmtId="164" fontId="21" fillId="2" borderId="2" xfId="0" applyNumberFormat="1" applyFont="1" applyFill="1" applyBorder="1" applyAlignment="1">
      <alignment horizontal="center" vertical="center"/>
    </xf>
    <xf numFmtId="14" fontId="21" fillId="2" borderId="0" xfId="0" applyNumberFormat="1" applyFont="1" applyFill="1" applyAlignment="1">
      <alignment horizontal="right" vertical="center"/>
    </xf>
    <xf numFmtId="0" fontId="27" fillId="2" borderId="0" xfId="0" applyFont="1" applyFill="1"/>
    <xf numFmtId="0" fontId="17" fillId="2" borderId="5" xfId="0" applyFont="1" applyFill="1" applyBorder="1"/>
    <xf numFmtId="164" fontId="21" fillId="2" borderId="0" xfId="0" applyNumberFormat="1" applyFont="1" applyFill="1"/>
    <xf numFmtId="0" fontId="21" fillId="2" borderId="0" xfId="0" applyFont="1" applyFill="1" applyAlignment="1">
      <alignment horizontal="left" vertical="top"/>
    </xf>
    <xf numFmtId="164" fontId="21" fillId="2" borderId="6" xfId="0" applyNumberFormat="1" applyFont="1" applyFill="1" applyBorder="1"/>
    <xf numFmtId="0" fontId="21" fillId="2" borderId="6" xfId="0" applyFont="1" applyFill="1" applyBorder="1" applyAlignment="1">
      <alignment wrapText="1"/>
    </xf>
    <xf numFmtId="0" fontId="21" fillId="2" borderId="6" xfId="0" applyFont="1" applyFill="1" applyBorder="1"/>
    <xf numFmtId="164" fontId="17" fillId="2" borderId="2" xfId="0" applyNumberFormat="1" applyFont="1" applyFill="1" applyBorder="1"/>
    <xf numFmtId="0" fontId="21" fillId="2" borderId="2" xfId="0" applyFont="1" applyFill="1" applyBorder="1" applyAlignment="1">
      <alignment wrapText="1"/>
    </xf>
    <xf numFmtId="0" fontId="21" fillId="2" borderId="2" xfId="0" applyFont="1" applyFill="1" applyBorder="1"/>
    <xf numFmtId="164" fontId="17" fillId="2" borderId="1" xfId="0" applyNumberFormat="1" applyFont="1" applyFill="1" applyBorder="1"/>
    <xf numFmtId="0" fontId="31" fillId="2" borderId="0" xfId="0" applyFont="1" applyFill="1"/>
    <xf numFmtId="14" fontId="22" fillId="2" borderId="0" xfId="0" applyNumberFormat="1" applyFont="1" applyFill="1" applyAlignment="1">
      <alignment horizontal="right" vertical="center"/>
    </xf>
    <xf numFmtId="0" fontId="32" fillId="0" borderId="0" xfId="0" applyFont="1"/>
    <xf numFmtId="0" fontId="2" fillId="2" borderId="0" xfId="0" applyFont="1" applyFill="1" applyAlignment="1">
      <alignment vertical="center" wrapText="1"/>
    </xf>
    <xf numFmtId="164" fontId="17" fillId="0" borderId="0" xfId="0" applyNumberFormat="1" applyFont="1"/>
    <xf numFmtId="164" fontId="17" fillId="0" borderId="0" xfId="2" applyNumberFormat="1" applyFont="1" applyFill="1" applyBorder="1" applyAlignment="1">
      <alignment vertical="center"/>
    </xf>
    <xf numFmtId="0" fontId="17" fillId="0" borderId="0" xfId="0" applyFont="1" applyAlignment="1">
      <alignment horizontal="left" vertical="top" wrapText="1"/>
    </xf>
    <xf numFmtId="0" fontId="17" fillId="0" borderId="0" xfId="0" applyFont="1" applyAlignment="1">
      <alignment horizontal="left"/>
    </xf>
    <xf numFmtId="164" fontId="17" fillId="2" borderId="0" xfId="5" applyNumberFormat="1" applyFont="1" applyFill="1" applyBorder="1" applyAlignment="1">
      <alignment vertical="center"/>
    </xf>
    <xf numFmtId="0" fontId="17" fillId="2" borderId="0" xfId="0" applyFont="1" applyFill="1" applyAlignment="1">
      <alignment horizontal="left" vertical="top" wrapText="1"/>
    </xf>
    <xf numFmtId="164" fontId="17" fillId="2" borderId="0" xfId="2" applyNumberFormat="1" applyFont="1" applyFill="1" applyBorder="1" applyAlignment="1">
      <alignment vertical="center"/>
    </xf>
    <xf numFmtId="1" fontId="24" fillId="2" borderId="5" xfId="0" applyNumberFormat="1" applyFont="1" applyFill="1" applyBorder="1" applyAlignment="1">
      <alignment horizontal="right"/>
    </xf>
    <xf numFmtId="164" fontId="21" fillId="0" borderId="0" xfId="2" applyNumberFormat="1" applyFont="1" applyFill="1" applyBorder="1" applyAlignment="1">
      <alignment vertical="center"/>
    </xf>
    <xf numFmtId="164" fontId="21" fillId="2" borderId="0" xfId="2" applyNumberFormat="1" applyFont="1" applyFill="1" applyBorder="1" applyAlignment="1">
      <alignment vertical="center"/>
    </xf>
    <xf numFmtId="0" fontId="21" fillId="2" borderId="0" xfId="0" applyFont="1" applyFill="1" applyAlignment="1">
      <alignment vertical="center"/>
    </xf>
    <xf numFmtId="164" fontId="5" fillId="0" borderId="0" xfId="8" applyNumberFormat="1" applyFont="1" applyFill="1" applyBorder="1" applyAlignment="1">
      <alignment vertical="center"/>
    </xf>
    <xf numFmtId="164" fontId="3" fillId="0" borderId="0" xfId="0" applyNumberFormat="1" applyFont="1"/>
    <xf numFmtId="164" fontId="17" fillId="2" borderId="8" xfId="8" applyNumberFormat="1" applyFont="1" applyFill="1" applyBorder="1" applyAlignment="1">
      <alignment vertical="center"/>
    </xf>
    <xf numFmtId="0" fontId="17" fillId="2" borderId="8" xfId="0" applyFont="1" applyFill="1" applyBorder="1" applyAlignment="1">
      <alignment vertical="center"/>
    </xf>
    <xf numFmtId="164" fontId="21" fillId="2" borderId="6" xfId="8" applyNumberFormat="1" applyFont="1" applyFill="1" applyBorder="1" applyAlignment="1">
      <alignment vertical="center"/>
    </xf>
    <xf numFmtId="164" fontId="17" fillId="2" borderId="0" xfId="8" applyNumberFormat="1" applyFont="1" applyFill="1"/>
    <xf numFmtId="0" fontId="17" fillId="2" borderId="0" xfId="0" applyFont="1" applyFill="1" applyAlignment="1">
      <alignment horizontal="left"/>
    </xf>
    <xf numFmtId="164" fontId="21" fillId="2" borderId="2" xfId="8" applyNumberFormat="1" applyFont="1" applyFill="1" applyBorder="1" applyAlignment="1">
      <alignment vertical="center"/>
    </xf>
    <xf numFmtId="14" fontId="12" fillId="0" borderId="0" xfId="0" applyNumberFormat="1" applyFont="1" applyAlignment="1">
      <alignment horizontal="right" vertical="center"/>
    </xf>
    <xf numFmtId="164" fontId="2" fillId="0" borderId="0" xfId="8" applyNumberFormat="1" applyFont="1" applyFill="1" applyBorder="1" applyAlignment="1">
      <alignment vertical="center"/>
    </xf>
    <xf numFmtId="14" fontId="24" fillId="2" borderId="5" xfId="0" applyNumberFormat="1" applyFont="1" applyFill="1" applyBorder="1" applyAlignment="1">
      <alignment horizontal="right" vertical="center"/>
    </xf>
    <xf numFmtId="164" fontId="4" fillId="0" borderId="0" xfId="0" applyNumberFormat="1" applyFont="1"/>
    <xf numFmtId="169" fontId="26" fillId="2" borderId="0" xfId="2" applyNumberFormat="1" applyFont="1" applyFill="1" applyBorder="1" applyAlignment="1">
      <alignment vertical="center"/>
    </xf>
    <xf numFmtId="0" fontId="24" fillId="2" borderId="0" xfId="0" applyFont="1" applyFill="1" applyAlignment="1">
      <alignment horizontal="left" vertical="center"/>
    </xf>
    <xf numFmtId="164" fontId="21" fillId="2" borderId="0" xfId="8" applyNumberFormat="1" applyFont="1" applyFill="1" applyBorder="1" applyAlignment="1">
      <alignment vertical="center"/>
    </xf>
    <xf numFmtId="0" fontId="21" fillId="2" borderId="6" xfId="0" applyFont="1" applyFill="1" applyBorder="1" applyAlignment="1">
      <alignment vertical="center"/>
    </xf>
    <xf numFmtId="165" fontId="17" fillId="2" borderId="0" xfId="6" applyNumberFormat="1" applyFont="1" applyFill="1"/>
    <xf numFmtId="164" fontId="21" fillId="2" borderId="2" xfId="9" applyNumberFormat="1" applyFont="1" applyFill="1" applyBorder="1" applyAlignment="1">
      <alignment vertical="center"/>
    </xf>
    <xf numFmtId="174" fontId="17" fillId="2" borderId="0" xfId="0" applyNumberFormat="1" applyFont="1" applyFill="1"/>
    <xf numFmtId="169" fontId="26" fillId="2" borderId="0" xfId="7" applyNumberFormat="1" applyFont="1" applyFill="1" applyBorder="1" applyAlignment="1">
      <alignment vertical="center"/>
    </xf>
    <xf numFmtId="164" fontId="3" fillId="0" borderId="0" xfId="8" applyNumberFormat="1" applyFont="1" applyFill="1" applyBorder="1" applyAlignment="1">
      <alignment vertical="center"/>
    </xf>
    <xf numFmtId="164" fontId="5" fillId="0" borderId="0" xfId="0" applyNumberFormat="1" applyFont="1"/>
    <xf numFmtId="164" fontId="5" fillId="0" borderId="0" xfId="2" applyNumberFormat="1" applyFont="1" applyFill="1" applyBorder="1" applyAlignment="1">
      <alignment vertical="center"/>
    </xf>
    <xf numFmtId="164" fontId="2" fillId="0" borderId="0" xfId="8" applyNumberFormat="1" applyFont="1" applyFill="1" applyBorder="1"/>
    <xf numFmtId="164" fontId="22" fillId="0" borderId="0" xfId="2" applyNumberFormat="1" applyFont="1" applyFill="1" applyBorder="1" applyAlignment="1">
      <alignment vertical="center"/>
    </xf>
    <xf numFmtId="9" fontId="17" fillId="2" borderId="0" xfId="7" applyFont="1" applyFill="1"/>
    <xf numFmtId="164" fontId="9" fillId="0" borderId="0" xfId="2" applyNumberFormat="1" applyFont="1" applyFill="1" applyBorder="1" applyAlignment="1">
      <alignment vertical="center"/>
    </xf>
    <xf numFmtId="0" fontId="33" fillId="2" borderId="0" xfId="0" applyFont="1" applyFill="1" applyAlignment="1">
      <alignment vertical="center"/>
    </xf>
    <xf numFmtId="164" fontId="17" fillId="2" borderId="8" xfId="2" applyNumberFormat="1" applyFont="1" applyFill="1" applyBorder="1" applyAlignment="1">
      <alignment vertical="center"/>
    </xf>
    <xf numFmtId="164" fontId="22" fillId="2" borderId="6" xfId="2" applyNumberFormat="1" applyFont="1" applyFill="1" applyBorder="1" applyAlignment="1">
      <alignment vertical="center"/>
    </xf>
    <xf numFmtId="0" fontId="22" fillId="2" borderId="6" xfId="0" applyFont="1" applyFill="1" applyBorder="1" applyAlignment="1">
      <alignment vertical="center"/>
    </xf>
    <xf numFmtId="164" fontId="9" fillId="2" borderId="0" xfId="2" applyNumberFormat="1" applyFont="1" applyFill="1" applyBorder="1" applyAlignment="1">
      <alignment vertical="center"/>
    </xf>
    <xf numFmtId="0" fontId="9" fillId="2" borderId="0" xfId="0" applyFont="1" applyFill="1" applyAlignment="1">
      <alignment horizontal="left" vertical="top" wrapText="1"/>
    </xf>
    <xf numFmtId="0" fontId="9" fillId="2" borderId="0" xfId="0" applyFont="1" applyFill="1" applyAlignment="1">
      <alignment horizontal="left"/>
    </xf>
    <xf numFmtId="164" fontId="22" fillId="2" borderId="2" xfId="8" applyNumberFormat="1" applyFont="1" applyFill="1" applyBorder="1"/>
    <xf numFmtId="164" fontId="21" fillId="2" borderId="2" xfId="8" applyNumberFormat="1" applyFont="1" applyFill="1" applyBorder="1"/>
    <xf numFmtId="164" fontId="22" fillId="2" borderId="0" xfId="2" applyNumberFormat="1" applyFont="1" applyFill="1" applyBorder="1" applyAlignment="1">
      <alignment vertical="center"/>
    </xf>
    <xf numFmtId="164" fontId="22" fillId="0" borderId="0" xfId="8" applyNumberFormat="1" applyFont="1" applyFill="1" applyBorder="1"/>
    <xf numFmtId="9" fontId="2" fillId="0" borderId="0" xfId="2" applyFont="1" applyFill="1" applyBorder="1" applyAlignment="1">
      <alignment vertical="center"/>
    </xf>
    <xf numFmtId="164" fontId="3" fillId="0" borderId="0" xfId="8" applyNumberFormat="1" applyFont="1" applyFill="1" applyBorder="1"/>
    <xf numFmtId="164" fontId="5" fillId="0" borderId="0" xfId="8" applyNumberFormat="1" applyFont="1" applyFill="1" applyBorder="1"/>
    <xf numFmtId="164" fontId="17" fillId="2" borderId="8" xfId="7" applyNumberFormat="1" applyFont="1" applyFill="1" applyBorder="1" applyAlignment="1">
      <alignment vertical="center"/>
    </xf>
    <xf numFmtId="164" fontId="22" fillId="2" borderId="6" xfId="7" applyNumberFormat="1" applyFont="1" applyFill="1" applyBorder="1" applyAlignment="1">
      <alignment vertical="center"/>
    </xf>
    <xf numFmtId="164" fontId="9" fillId="2" borderId="0" xfId="7" applyNumberFormat="1" applyFont="1" applyFill="1" applyBorder="1" applyAlignment="1">
      <alignment vertical="center"/>
    </xf>
    <xf numFmtId="164" fontId="2" fillId="0" borderId="0" xfId="2" applyNumberFormat="1" applyFont="1" applyFill="1" applyBorder="1" applyAlignment="1">
      <alignment vertical="center"/>
    </xf>
    <xf numFmtId="164" fontId="4" fillId="0" borderId="0" xfId="2" applyNumberFormat="1" applyFont="1" applyFill="1" applyBorder="1" applyAlignment="1">
      <alignment vertical="center"/>
    </xf>
    <xf numFmtId="164" fontId="22" fillId="2" borderId="0" xfId="7" applyNumberFormat="1" applyFont="1" applyFill="1" applyBorder="1" applyAlignment="1">
      <alignment vertical="center"/>
    </xf>
    <xf numFmtId="164" fontId="3" fillId="0" borderId="0" xfId="2" applyNumberFormat="1" applyFont="1" applyFill="1" applyBorder="1" applyAlignment="1">
      <alignment vertical="center"/>
    </xf>
    <xf numFmtId="164" fontId="26" fillId="2" borderId="0" xfId="2" applyNumberFormat="1" applyFont="1" applyFill="1" applyBorder="1" applyAlignment="1">
      <alignment vertical="center"/>
    </xf>
    <xf numFmtId="164" fontId="2" fillId="0" borderId="0" xfId="6" applyNumberFormat="1" applyFont="1" applyBorder="1" applyAlignment="1">
      <alignment horizontal="left" vertical="top"/>
    </xf>
    <xf numFmtId="164" fontId="21" fillId="2" borderId="6" xfId="5" applyNumberFormat="1" applyFont="1" applyFill="1" applyBorder="1" applyAlignment="1">
      <alignment horizontal="right" vertical="top"/>
    </xf>
    <xf numFmtId="164" fontId="21" fillId="2" borderId="9" xfId="5" applyNumberFormat="1" applyFont="1" applyFill="1" applyBorder="1" applyAlignment="1">
      <alignment horizontal="right" vertical="top"/>
    </xf>
    <xf numFmtId="164" fontId="21" fillId="2" borderId="10" xfId="5" applyNumberFormat="1" applyFont="1" applyFill="1" applyBorder="1" applyAlignment="1">
      <alignment horizontal="right" vertical="top"/>
    </xf>
    <xf numFmtId="0" fontId="21" fillId="2" borderId="10" xfId="0" applyFont="1" applyFill="1" applyBorder="1" applyAlignment="1">
      <alignment vertical="center" wrapText="1"/>
    </xf>
    <xf numFmtId="164" fontId="17" fillId="2" borderId="0" xfId="5" applyNumberFormat="1" applyFont="1" applyFill="1" applyBorder="1" applyAlignment="1">
      <alignment horizontal="right" vertical="center"/>
    </xf>
    <xf numFmtId="164" fontId="17" fillId="2" borderId="11" xfId="5" applyNumberFormat="1" applyFont="1" applyFill="1" applyBorder="1" applyAlignment="1">
      <alignment horizontal="right" vertical="top"/>
    </xf>
    <xf numFmtId="164" fontId="17" fillId="2" borderId="12" xfId="5" applyNumberFormat="1" applyFont="1" applyFill="1" applyBorder="1" applyAlignment="1">
      <alignment horizontal="right" vertical="top"/>
    </xf>
    <xf numFmtId="164" fontId="17" fillId="2" borderId="0" xfId="5" applyNumberFormat="1" applyFont="1" applyFill="1" applyBorder="1" applyAlignment="1">
      <alignment horizontal="right" vertical="top"/>
    </xf>
    <xf numFmtId="0" fontId="17" fillId="2" borderId="12" xfId="0" applyFont="1" applyFill="1" applyBorder="1" applyAlignment="1">
      <alignment vertical="center" wrapText="1"/>
    </xf>
    <xf numFmtId="164" fontId="21" fillId="2" borderId="0" xfId="5" applyNumberFormat="1" applyFont="1" applyFill="1" applyBorder="1" applyAlignment="1">
      <alignment horizontal="right" vertical="top"/>
    </xf>
    <xf numFmtId="164" fontId="21" fillId="2" borderId="11" xfId="5" applyNumberFormat="1" applyFont="1" applyFill="1" applyBorder="1" applyAlignment="1">
      <alignment horizontal="right" vertical="top"/>
    </xf>
    <xf numFmtId="164" fontId="21" fillId="2" borderId="12" xfId="5" applyNumberFormat="1" applyFont="1" applyFill="1" applyBorder="1" applyAlignment="1">
      <alignment horizontal="right" vertical="top"/>
    </xf>
    <xf numFmtId="0" fontId="21" fillId="2" borderId="12" xfId="0" applyFont="1" applyFill="1" applyBorder="1" applyAlignment="1">
      <alignment vertical="center" wrapText="1"/>
    </xf>
    <xf numFmtId="164" fontId="21" fillId="2" borderId="2" xfId="5" applyNumberFormat="1" applyFont="1" applyFill="1" applyBorder="1" applyAlignment="1">
      <alignment horizontal="right" vertical="top"/>
    </xf>
    <xf numFmtId="164" fontId="21" fillId="2" borderId="13" xfId="5" applyNumberFormat="1" applyFont="1" applyFill="1" applyBorder="1" applyAlignment="1">
      <alignment horizontal="right" vertical="top"/>
    </xf>
    <xf numFmtId="164" fontId="21" fillId="2" borderId="14" xfId="5" applyNumberFormat="1" applyFont="1" applyFill="1" applyBorder="1" applyAlignment="1">
      <alignment horizontal="right" vertical="top"/>
    </xf>
    <xf numFmtId="0" fontId="21" fillId="2" borderId="14" xfId="0" applyFont="1" applyFill="1" applyBorder="1" applyAlignment="1">
      <alignment vertical="center" wrapText="1"/>
    </xf>
    <xf numFmtId="0" fontId="24" fillId="2" borderId="0" xfId="0" applyFont="1" applyFill="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right" vertical="center" wrapText="1"/>
    </xf>
    <xf numFmtId="0" fontId="24" fillId="2" borderId="0" xfId="0" applyFont="1" applyFill="1" applyAlignment="1">
      <alignment horizontal="right" vertical="center" wrapText="1"/>
    </xf>
    <xf numFmtId="0" fontId="24" fillId="2" borderId="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11" xfId="0" applyFont="1" applyFill="1" applyBorder="1" applyAlignment="1">
      <alignment horizontal="center" vertical="center"/>
    </xf>
    <xf numFmtId="0" fontId="18" fillId="2" borderId="12" xfId="0" applyFont="1" applyFill="1" applyBorder="1"/>
    <xf numFmtId="164" fontId="21" fillId="2" borderId="0" xfId="6" applyNumberFormat="1" applyFont="1" applyFill="1" applyBorder="1" applyAlignment="1">
      <alignment horizontal="right" vertical="top"/>
    </xf>
    <xf numFmtId="0" fontId="21" fillId="2" borderId="0" xfId="0" applyFont="1" applyFill="1" applyAlignment="1">
      <alignment vertical="center" wrapText="1"/>
    </xf>
    <xf numFmtId="164" fontId="17" fillId="2" borderId="0" xfId="5" applyNumberFormat="1" applyFont="1" applyFill="1" applyBorder="1" applyAlignment="1">
      <alignment horizontal="right" vertical="top" indent="1"/>
    </xf>
    <xf numFmtId="164" fontId="4" fillId="0" borderId="0" xfId="6" applyNumberFormat="1" applyFont="1"/>
    <xf numFmtId="165" fontId="4" fillId="0" borderId="0" xfId="6" applyNumberFormat="1" applyFont="1"/>
    <xf numFmtId="165" fontId="4" fillId="0" borderId="0" xfId="0" applyNumberFormat="1" applyFont="1"/>
    <xf numFmtId="164" fontId="2" fillId="0" borderId="6" xfId="6" applyNumberFormat="1" applyFont="1" applyBorder="1"/>
    <xf numFmtId="0" fontId="2" fillId="0" borderId="6" xfId="0" applyFont="1" applyBorder="1"/>
    <xf numFmtId="14" fontId="12" fillId="0" borderId="5" xfId="0" applyNumberFormat="1" applyFont="1" applyBorder="1" applyAlignment="1">
      <alignment horizontal="right" vertical="center"/>
    </xf>
    <xf numFmtId="0" fontId="34" fillId="0" borderId="5" xfId="0" applyFont="1" applyBorder="1"/>
    <xf numFmtId="164" fontId="2" fillId="0" borderId="0" xfId="6" applyNumberFormat="1" applyFont="1" applyAlignment="1">
      <alignment vertical="center"/>
    </xf>
    <xf numFmtId="165" fontId="2" fillId="0" borderId="0" xfId="6" applyNumberFormat="1" applyFont="1" applyAlignment="1">
      <alignment vertical="center"/>
    </xf>
    <xf numFmtId="0" fontId="2" fillId="0" borderId="0" xfId="0" applyFont="1" applyAlignment="1">
      <alignment vertical="center"/>
    </xf>
    <xf numFmtId="164" fontId="35" fillId="0" borderId="0" xfId="6" applyNumberFormat="1" applyFont="1" applyAlignment="1">
      <alignment horizontal="left" vertical="center"/>
    </xf>
    <xf numFmtId="164" fontId="2" fillId="0" borderId="6" xfId="6" applyNumberFormat="1" applyFont="1" applyBorder="1" applyAlignment="1">
      <alignment vertical="center"/>
    </xf>
    <xf numFmtId="0" fontId="2" fillId="0" borderId="6" xfId="0" applyFont="1" applyBorder="1" applyAlignment="1">
      <alignment vertical="center"/>
    </xf>
    <xf numFmtId="175" fontId="4" fillId="0" borderId="0" xfId="6" applyNumberFormat="1" applyFont="1"/>
    <xf numFmtId="164" fontId="4" fillId="0" borderId="0" xfId="6" applyNumberFormat="1" applyFont="1" applyAlignment="1">
      <alignment vertical="center"/>
    </xf>
    <xf numFmtId="0" fontId="4" fillId="0" borderId="0" xfId="0" applyFont="1" applyAlignment="1">
      <alignment vertical="center"/>
    </xf>
    <xf numFmtId="164" fontId="35" fillId="0" borderId="0" xfId="6" applyNumberFormat="1" applyFont="1" applyAlignment="1">
      <alignment horizontal="center" vertical="center"/>
    </xf>
    <xf numFmtId="0" fontId="34" fillId="0" borderId="5" xfId="0" applyFont="1" applyBorder="1" applyAlignment="1">
      <alignment vertical="center"/>
    </xf>
    <xf numFmtId="165" fontId="2" fillId="0" borderId="0" xfId="6" applyNumberFormat="1" applyFont="1" applyAlignment="1">
      <alignment horizontal="center" vertical="center"/>
    </xf>
    <xf numFmtId="0" fontId="25" fillId="0" borderId="0" xfId="0" applyFont="1"/>
    <xf numFmtId="10" fontId="4" fillId="0" borderId="0" xfId="2" applyNumberFormat="1" applyFont="1"/>
    <xf numFmtId="166" fontId="4" fillId="0" borderId="0" xfId="2" applyNumberFormat="1" applyFont="1"/>
    <xf numFmtId="168" fontId="4" fillId="0" borderId="0" xfId="0" applyNumberFormat="1" applyFont="1"/>
    <xf numFmtId="168" fontId="4" fillId="0" borderId="0" xfId="1" applyNumberFormat="1" applyFont="1" applyFill="1"/>
    <xf numFmtId="168" fontId="4" fillId="0" borderId="0" xfId="1" applyNumberFormat="1" applyFont="1"/>
    <xf numFmtId="169" fontId="4" fillId="0" borderId="0" xfId="0" applyNumberFormat="1" applyFont="1"/>
    <xf numFmtId="3" fontId="4" fillId="0" borderId="0" xfId="0" applyNumberFormat="1" applyFont="1"/>
    <xf numFmtId="170" fontId="4" fillId="0" borderId="0" xfId="2" applyNumberFormat="1" applyFont="1"/>
    <xf numFmtId="10" fontId="4" fillId="2" borderId="0" xfId="2" applyNumberFormat="1" applyFont="1" applyFill="1"/>
    <xf numFmtId="0" fontId="3" fillId="0" borderId="0" xfId="0" applyFont="1"/>
    <xf numFmtId="10" fontId="3" fillId="0" borderId="0" xfId="0" applyNumberFormat="1" applyFont="1"/>
    <xf numFmtId="10" fontId="3" fillId="2" borderId="0" xfId="0" applyNumberFormat="1" applyFont="1" applyFill="1"/>
    <xf numFmtId="9" fontId="3" fillId="0" borderId="0" xfId="0" applyNumberFormat="1" applyFont="1"/>
    <xf numFmtId="168" fontId="3" fillId="2" borderId="0" xfId="1" applyNumberFormat="1" applyFont="1" applyFill="1"/>
    <xf numFmtId="0" fontId="3" fillId="2" borderId="0" xfId="0" applyFont="1" applyFill="1"/>
    <xf numFmtId="167" fontId="3" fillId="0" borderId="0" xfId="0" applyNumberFormat="1" applyFont="1"/>
    <xf numFmtId="1" fontId="4" fillId="0" borderId="0" xfId="0" applyNumberFormat="1" applyFont="1"/>
    <xf numFmtId="1" fontId="3" fillId="0" borderId="0" xfId="0" applyNumberFormat="1" applyFont="1"/>
    <xf numFmtId="0" fontId="34" fillId="0" borderId="0" xfId="0" applyFont="1" applyAlignment="1">
      <alignment vertical="center"/>
    </xf>
    <xf numFmtId="0" fontId="34" fillId="0" borderId="0" xfId="0" applyFont="1"/>
    <xf numFmtId="0" fontId="14" fillId="2" borderId="0" xfId="0" applyFont="1" applyFill="1"/>
    <xf numFmtId="1" fontId="24" fillId="2" borderId="0" xfId="0" applyNumberFormat="1" applyFont="1" applyFill="1" applyAlignment="1">
      <alignment horizontal="right"/>
    </xf>
    <xf numFmtId="0" fontId="37" fillId="2" borderId="0" xfId="0" applyFont="1" applyFill="1"/>
    <xf numFmtId="0" fontId="24" fillId="2" borderId="16" xfId="0" applyFont="1" applyFill="1" applyBorder="1" applyAlignment="1">
      <alignment vertical="center" wrapText="1"/>
    </xf>
    <xf numFmtId="14" fontId="38" fillId="2" borderId="0" xfId="0" applyNumberFormat="1" applyFont="1" applyFill="1" applyAlignment="1">
      <alignment horizontal="right" vertical="center"/>
    </xf>
    <xf numFmtId="0" fontId="24" fillId="2" borderId="16" xfId="0" applyFont="1" applyFill="1" applyBorder="1" applyAlignment="1">
      <alignment horizontal="left" vertical="center" wrapText="1"/>
    </xf>
    <xf numFmtId="164" fontId="9" fillId="2" borderId="0" xfId="5" applyNumberFormat="1" applyFont="1" applyFill="1" applyBorder="1"/>
    <xf numFmtId="164" fontId="22" fillId="2" borderId="6" xfId="5" applyNumberFormat="1" applyFont="1" applyFill="1" applyBorder="1" applyAlignment="1">
      <alignment horizontal="center"/>
    </xf>
    <xf numFmtId="0" fontId="22" fillId="2" borderId="2" xfId="0" applyFont="1" applyFill="1" applyBorder="1"/>
    <xf numFmtId="0" fontId="27" fillId="2" borderId="0" xfId="0" applyFont="1" applyFill="1" applyAlignment="1">
      <alignment horizontal="left" indent="2"/>
    </xf>
    <xf numFmtId="0" fontId="22" fillId="2" borderId="2" xfId="0" applyFont="1" applyFill="1" applyBorder="1" applyAlignment="1">
      <alignment vertical="top" wrapText="1"/>
    </xf>
    <xf numFmtId="164" fontId="27" fillId="2" borderId="0" xfId="5" applyNumberFormat="1" applyFont="1" applyFill="1" applyBorder="1"/>
    <xf numFmtId="164" fontId="21" fillId="2" borderId="2" xfId="0" applyNumberFormat="1" applyFont="1" applyFill="1" applyBorder="1" applyAlignment="1">
      <alignment horizontal="left"/>
    </xf>
    <xf numFmtId="164" fontId="21" fillId="2" borderId="6" xfId="5" applyNumberFormat="1" applyFont="1" applyFill="1" applyBorder="1" applyAlignment="1">
      <alignment horizontal="center"/>
    </xf>
    <xf numFmtId="0" fontId="2" fillId="2" borderId="0" xfId="0" applyFont="1" applyFill="1"/>
    <xf numFmtId="165" fontId="8" fillId="2" borderId="0" xfId="1" applyNumberFormat="1" applyFont="1" applyFill="1" applyBorder="1" applyAlignment="1">
      <alignment horizontal="left" vertical="center"/>
    </xf>
    <xf numFmtId="43" fontId="0" fillId="0" borderId="0" xfId="1" applyFont="1"/>
    <xf numFmtId="0" fontId="24" fillId="2" borderId="0" xfId="0" applyFont="1" applyFill="1" applyAlignment="1">
      <alignment horizontal="center" vertical="center" wrapText="1"/>
    </xf>
    <xf numFmtId="0" fontId="24" fillId="2" borderId="1" xfId="0" applyFont="1" applyFill="1" applyBorder="1" applyAlignment="1">
      <alignment horizontal="center" vertical="center" wrapText="1"/>
    </xf>
    <xf numFmtId="0" fontId="17" fillId="0" borderId="0" xfId="0" applyFont="1" applyAlignment="1">
      <alignment horizontal="left" vertical="center"/>
    </xf>
    <xf numFmtId="0" fontId="24" fillId="2" borderId="12"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Alignment="1">
      <alignment horizontal="left" wrapText="1"/>
    </xf>
  </cellXfs>
  <cellStyles count="10">
    <cellStyle name="Comma 11" xfId="5" xr:uid="{D6188D1C-0AE3-40C6-8A26-1DF010FD17CE}"/>
    <cellStyle name="Comma 2" xfId="8" xr:uid="{8CDC0EAC-910F-44FE-89CA-7AD56C9A3B0A}"/>
    <cellStyle name="Comma 2 2" xfId="9" xr:uid="{4CBB370D-FBD0-4ACD-AE4D-5E0EE7E5F1B4}"/>
    <cellStyle name="Komma" xfId="1" builtinId="3"/>
    <cellStyle name="Komma 2" xfId="6" xr:uid="{6E8FD028-1721-43A8-B088-6A9C32504912}"/>
    <cellStyle name="Komma 3" xfId="3" xr:uid="{D63C654C-9C44-42C3-820B-E9BDD9A94902}"/>
    <cellStyle name="Normal" xfId="0" builtinId="0"/>
    <cellStyle name="Normal 33" xfId="4" xr:uid="{DCB7B865-F315-4DA4-B4B6-9399E69DC62F}"/>
    <cellStyle name="Percent 3" xfId="7" xr:uid="{309E20B2-1F3B-4FC0-A8F4-8D2FA3CD7D2A}"/>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R:\Financials\Accounting\Regnskap\Perioderegnskap\2022\2022%20Q4\Regnskapsrelatert\_Quarterly%20Report%20Q4%202022%20-%20final%2001.02.2023.xlsx" TargetMode="External"/><Relationship Id="rId1" Type="http://schemas.openxmlformats.org/officeDocument/2006/relationships/externalLinkPath" Target="/Financials/Accounting/Regnskap/Perioderegnskap/2022/2022%20Q4/Regnskapsrelatert/_Quarterly%20Report%20Q4%202022%20-%20final%2001.0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rk1"/>
    </sheetNames>
    <sheetDataSet>
      <sheetData sheetId="0"/>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8E051-641A-4722-BE10-4A7E353435BC}">
  <dimension ref="A1:AE61"/>
  <sheetViews>
    <sheetView tabSelected="1" zoomScale="70" zoomScaleNormal="7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1.42578125" defaultRowHeight="15" x14ac:dyDescent="0.25"/>
  <cols>
    <col min="1" max="1" width="47.42578125" style="23" customWidth="1"/>
    <col min="2" max="6" width="10.28515625" style="23" bestFit="1" customWidth="1"/>
    <col min="7" max="10" width="11.140625" style="23" bestFit="1" customWidth="1"/>
    <col min="11" max="11" width="10.7109375" style="23" bestFit="1" customWidth="1"/>
    <col min="12" max="12" width="11.140625" style="23" bestFit="1" customWidth="1"/>
    <col min="13" max="15" width="10.7109375" style="23" bestFit="1" customWidth="1"/>
    <col min="16" max="16" width="11.140625" style="23" bestFit="1" customWidth="1"/>
    <col min="17" max="17" width="10.7109375" style="23" bestFit="1" customWidth="1"/>
    <col min="18" max="19" width="10.28515625" style="23" bestFit="1" customWidth="1"/>
    <col min="20" max="21" width="10.7109375" style="23" bestFit="1" customWidth="1"/>
    <col min="22" max="23" width="6.140625" style="23" customWidth="1"/>
    <col min="24" max="24" width="10.5703125" style="23" bestFit="1" customWidth="1"/>
    <col min="25" max="25" width="11.140625" style="23" bestFit="1" customWidth="1"/>
    <col min="26" max="28" width="10.7109375" style="23" bestFit="1" customWidth="1"/>
    <col min="29" max="16384" width="11.42578125" style="23"/>
  </cols>
  <sheetData>
    <row r="1" spans="1:31" x14ac:dyDescent="0.25">
      <c r="B1" s="43" t="s">
        <v>125</v>
      </c>
      <c r="C1" s="43" t="s">
        <v>125</v>
      </c>
      <c r="D1" s="43" t="s">
        <v>125</v>
      </c>
      <c r="E1" s="43" t="s">
        <v>125</v>
      </c>
      <c r="F1" s="43" t="s">
        <v>125</v>
      </c>
      <c r="G1" s="43" t="s">
        <v>125</v>
      </c>
      <c r="H1" s="43" t="s">
        <v>125</v>
      </c>
      <c r="I1" s="43" t="s">
        <v>125</v>
      </c>
      <c r="J1" s="43" t="s">
        <v>125</v>
      </c>
      <c r="K1" s="43" t="s">
        <v>125</v>
      </c>
      <c r="L1" s="43" t="s">
        <v>125</v>
      </c>
      <c r="M1" s="43" t="s">
        <v>125</v>
      </c>
      <c r="N1" s="43" t="s">
        <v>125</v>
      </c>
      <c r="O1" s="43" t="s">
        <v>125</v>
      </c>
      <c r="P1" s="43" t="s">
        <v>125</v>
      </c>
      <c r="Q1" s="43" t="s">
        <v>125</v>
      </c>
      <c r="R1" s="43" t="s">
        <v>125</v>
      </c>
      <c r="S1" s="43" t="s">
        <v>125</v>
      </c>
      <c r="T1" s="43" t="s">
        <v>125</v>
      </c>
      <c r="U1" s="43" t="s">
        <v>125</v>
      </c>
      <c r="V1" s="43"/>
      <c r="X1" s="43" t="s">
        <v>124</v>
      </c>
      <c r="Y1" s="43" t="s">
        <v>124</v>
      </c>
      <c r="Z1" s="43" t="s">
        <v>124</v>
      </c>
      <c r="AA1" s="43" t="s">
        <v>124</v>
      </c>
      <c r="AB1" s="43" t="s">
        <v>124</v>
      </c>
    </row>
    <row r="2" spans="1:31" x14ac:dyDescent="0.25">
      <c r="B2" s="43">
        <v>2018</v>
      </c>
      <c r="C2" s="43">
        <v>2018</v>
      </c>
      <c r="D2" s="43">
        <v>2018</v>
      </c>
      <c r="E2" s="43">
        <v>2018</v>
      </c>
      <c r="F2" s="43">
        <v>2019</v>
      </c>
      <c r="G2" s="43">
        <v>2019</v>
      </c>
      <c r="H2" s="43">
        <v>2019</v>
      </c>
      <c r="I2" s="43">
        <v>2019</v>
      </c>
      <c r="J2" s="43">
        <v>2020</v>
      </c>
      <c r="K2" s="43">
        <v>2020</v>
      </c>
      <c r="L2" s="43">
        <v>2020</v>
      </c>
      <c r="M2" s="43">
        <v>2020</v>
      </c>
      <c r="N2" s="43">
        <v>2021</v>
      </c>
      <c r="O2" s="43">
        <v>2021</v>
      </c>
      <c r="P2" s="43">
        <v>2021</v>
      </c>
      <c r="Q2" s="43">
        <v>2021</v>
      </c>
      <c r="R2" s="43">
        <v>2022</v>
      </c>
      <c r="S2" s="43">
        <v>2022</v>
      </c>
      <c r="T2" s="43">
        <v>2022</v>
      </c>
      <c r="U2" s="43">
        <v>2022</v>
      </c>
      <c r="V2" s="43"/>
      <c r="X2" s="43">
        <v>2018</v>
      </c>
      <c r="Y2" s="43">
        <v>2019</v>
      </c>
      <c r="Z2" s="43">
        <v>2020</v>
      </c>
      <c r="AA2" s="43">
        <v>2021</v>
      </c>
      <c r="AB2" s="43">
        <v>2022</v>
      </c>
    </row>
    <row r="3" spans="1:31" ht="15.75" thickBot="1" x14ac:dyDescent="0.3">
      <c r="A3" s="42" t="s">
        <v>5</v>
      </c>
      <c r="B3" s="41" t="s">
        <v>3</v>
      </c>
      <c r="C3" s="41" t="s">
        <v>2</v>
      </c>
      <c r="D3" s="41" t="s">
        <v>1</v>
      </c>
      <c r="E3" s="41" t="s">
        <v>4</v>
      </c>
      <c r="F3" s="41" t="s">
        <v>3</v>
      </c>
      <c r="G3" s="41" t="s">
        <v>2</v>
      </c>
      <c r="H3" s="41" t="s">
        <v>1</v>
      </c>
      <c r="I3" s="41" t="s">
        <v>4</v>
      </c>
      <c r="J3" s="41" t="s">
        <v>3</v>
      </c>
      <c r="K3" s="41" t="s">
        <v>2</v>
      </c>
      <c r="L3" s="41" t="s">
        <v>1</v>
      </c>
      <c r="M3" s="41" t="s">
        <v>4</v>
      </c>
      <c r="N3" s="41" t="s">
        <v>3</v>
      </c>
      <c r="O3" s="41" t="s">
        <v>2</v>
      </c>
      <c r="P3" s="41" t="s">
        <v>1</v>
      </c>
      <c r="Q3" s="41" t="s">
        <v>4</v>
      </c>
      <c r="R3" s="41" t="s">
        <v>3</v>
      </c>
      <c r="S3" s="41" t="s">
        <v>2</v>
      </c>
      <c r="T3" s="41" t="s">
        <v>1</v>
      </c>
      <c r="U3" s="41" t="s">
        <v>4</v>
      </c>
      <c r="V3" s="40"/>
      <c r="X3" s="41"/>
      <c r="Y3" s="41"/>
      <c r="Z3" s="41"/>
      <c r="AA3" s="41"/>
      <c r="AB3" s="41"/>
    </row>
    <row r="4" spans="1:31" x14ac:dyDescent="0.25">
      <c r="A4" s="3" t="s">
        <v>138</v>
      </c>
      <c r="B4" s="3">
        <v>231.75090262000001</v>
      </c>
      <c r="C4" s="3">
        <v>263.96602627999988</v>
      </c>
      <c r="D4" s="3">
        <v>288.57433596000004</v>
      </c>
      <c r="E4" s="3">
        <v>316.95808925</v>
      </c>
      <c r="F4" s="3">
        <v>309.7290172000001</v>
      </c>
      <c r="G4" s="3">
        <v>316.62969733999995</v>
      </c>
      <c r="H4" s="3">
        <v>322.15478487999997</v>
      </c>
      <c r="I4" s="3">
        <v>334.11226792000002</v>
      </c>
      <c r="J4" s="3">
        <v>320.43676379000004</v>
      </c>
      <c r="K4" s="3">
        <v>313.28831908000001</v>
      </c>
      <c r="L4" s="3">
        <v>303.2531619799999</v>
      </c>
      <c r="M4" s="3">
        <v>276.92090625000003</v>
      </c>
      <c r="N4" s="3">
        <v>271.79647081999991</v>
      </c>
      <c r="O4" s="3">
        <v>264.0256928</v>
      </c>
      <c r="P4" s="3">
        <v>190.3813987399999</v>
      </c>
      <c r="Q4" s="3">
        <v>239.28531066000002</v>
      </c>
      <c r="R4" s="3">
        <v>221.91146366000001</v>
      </c>
      <c r="S4" s="3">
        <v>209.32967438</v>
      </c>
      <c r="T4" s="3">
        <v>221.81512265999999</v>
      </c>
      <c r="U4" s="3">
        <v>253.97154516999993</v>
      </c>
      <c r="V4" s="3"/>
      <c r="X4" s="3">
        <v>1101.24935411</v>
      </c>
      <c r="Y4" s="3">
        <v>1282.62576734</v>
      </c>
      <c r="Z4" s="3">
        <v>1213.8991510999999</v>
      </c>
      <c r="AA4" s="3">
        <v>965.4888730199998</v>
      </c>
      <c r="AB4" s="3">
        <v>907.02780586999995</v>
      </c>
      <c r="AC4" s="34"/>
      <c r="AD4" s="34"/>
      <c r="AE4" s="34"/>
    </row>
    <row r="5" spans="1:31" x14ac:dyDescent="0.25">
      <c r="A5" s="3" t="s">
        <v>137</v>
      </c>
      <c r="B5" s="3">
        <v>-26.230834389999998</v>
      </c>
      <c r="C5" s="3">
        <v>-34.339632109999997</v>
      </c>
      <c r="D5" s="3">
        <v>-40.295856379999996</v>
      </c>
      <c r="E5" s="3">
        <v>-40.437774529999999</v>
      </c>
      <c r="F5" s="3">
        <v>-46.041721259999996</v>
      </c>
      <c r="G5" s="3">
        <v>-41.723515030000002</v>
      </c>
      <c r="H5" s="3">
        <v>-40.194429939999999</v>
      </c>
      <c r="I5" s="3">
        <v>-39.239750059999999</v>
      </c>
      <c r="J5" s="3">
        <v>-40.489253730000001</v>
      </c>
      <c r="K5" s="3">
        <v>-37.923413979999999</v>
      </c>
      <c r="L5" s="3">
        <v>-37.65516762</v>
      </c>
      <c r="M5" s="3">
        <v>-28.756657420000003</v>
      </c>
      <c r="N5" s="3">
        <v>-24.464090810000002</v>
      </c>
      <c r="O5" s="3">
        <v>-23.06787903</v>
      </c>
      <c r="P5" s="3">
        <v>-17.36321427</v>
      </c>
      <c r="Q5" s="3">
        <v>-16.91195609</v>
      </c>
      <c r="R5" s="3">
        <v>-17.356215529999997</v>
      </c>
      <c r="S5" s="3">
        <v>-22.146802820000005</v>
      </c>
      <c r="T5" s="3">
        <v>-28.29732783</v>
      </c>
      <c r="U5" s="3">
        <v>-45.90858798</v>
      </c>
      <c r="V5" s="3"/>
      <c r="X5" s="3">
        <v>-141.30409741</v>
      </c>
      <c r="Y5" s="3">
        <v>-167.19941628999999</v>
      </c>
      <c r="Z5" s="3">
        <v>-144.82449275000002</v>
      </c>
      <c r="AA5" s="3">
        <v>-81.807140199999992</v>
      </c>
      <c r="AB5" s="3">
        <v>-113.70893415999998</v>
      </c>
      <c r="AC5" s="34"/>
      <c r="AD5" s="34"/>
      <c r="AE5" s="34"/>
    </row>
    <row r="6" spans="1:31" x14ac:dyDescent="0.25">
      <c r="A6" s="48" t="s">
        <v>43</v>
      </c>
      <c r="B6" s="48">
        <v>205.52006822999999</v>
      </c>
      <c r="C6" s="48">
        <v>229.62639416999988</v>
      </c>
      <c r="D6" s="48">
        <v>248.27847958000004</v>
      </c>
      <c r="E6" s="48">
        <v>276.52031471999999</v>
      </c>
      <c r="F6" s="48">
        <v>263.68729594000013</v>
      </c>
      <c r="G6" s="48">
        <v>274.90618230999996</v>
      </c>
      <c r="H6" s="48">
        <v>281.96035493999995</v>
      </c>
      <c r="I6" s="48">
        <v>294.87251786000002</v>
      </c>
      <c r="J6" s="48">
        <v>279.94751006000001</v>
      </c>
      <c r="K6" s="48">
        <v>275.36490509999999</v>
      </c>
      <c r="L6" s="48">
        <v>265.59799435999992</v>
      </c>
      <c r="M6" s="48">
        <v>248.16424883000002</v>
      </c>
      <c r="N6" s="48">
        <v>247.33238000999989</v>
      </c>
      <c r="O6" s="48">
        <v>240.95781377</v>
      </c>
      <c r="P6" s="48">
        <v>173.01818446999988</v>
      </c>
      <c r="Q6" s="48">
        <v>222.37335457000003</v>
      </c>
      <c r="R6" s="48">
        <v>204.55524813000002</v>
      </c>
      <c r="S6" s="48">
        <v>187.18287156</v>
      </c>
      <c r="T6" s="48">
        <v>193.51779482999999</v>
      </c>
      <c r="U6" s="48">
        <v>208.06295718999993</v>
      </c>
      <c r="V6" s="1"/>
      <c r="X6" s="48">
        <v>959.94525669999996</v>
      </c>
      <c r="Y6" s="48">
        <v>1115.4263510500002</v>
      </c>
      <c r="Z6" s="48">
        <v>1069.0746583500002</v>
      </c>
      <c r="AA6" s="48">
        <v>883.68173281999975</v>
      </c>
      <c r="AB6" s="48">
        <v>793.31887170999994</v>
      </c>
      <c r="AC6" s="34"/>
      <c r="AD6" s="34"/>
      <c r="AE6" s="34"/>
    </row>
    <row r="7" spans="1:31" x14ac:dyDescent="0.25">
      <c r="A7" s="51"/>
      <c r="B7" s="51"/>
      <c r="C7" s="51"/>
      <c r="D7" s="51"/>
      <c r="E7" s="51"/>
      <c r="F7" s="51"/>
      <c r="G7" s="51"/>
      <c r="H7" s="51"/>
      <c r="I7" s="51"/>
      <c r="J7" s="51"/>
      <c r="K7" s="51"/>
      <c r="L7" s="51"/>
      <c r="M7" s="51"/>
      <c r="N7" s="51"/>
      <c r="O7" s="51"/>
      <c r="P7" s="51"/>
      <c r="Q7" s="51"/>
      <c r="R7" s="51"/>
      <c r="S7" s="51"/>
      <c r="T7" s="51"/>
      <c r="U7" s="51"/>
      <c r="V7" s="51"/>
      <c r="X7" s="51"/>
      <c r="Y7" s="51"/>
      <c r="Z7" s="51"/>
      <c r="AA7" s="51"/>
      <c r="AB7" s="51"/>
      <c r="AC7" s="34"/>
      <c r="AD7" s="34"/>
      <c r="AE7" s="34"/>
    </row>
    <row r="8" spans="1:31" x14ac:dyDescent="0.25">
      <c r="A8" s="3" t="s">
        <v>136</v>
      </c>
      <c r="B8" s="3">
        <v>20.761066250000002</v>
      </c>
      <c r="C8" s="3">
        <v>22.814008649999998</v>
      </c>
      <c r="D8" s="3">
        <v>27.709720789999999</v>
      </c>
      <c r="E8" s="3">
        <v>25.335484060000002</v>
      </c>
      <c r="F8" s="3">
        <v>27.437740409999996</v>
      </c>
      <c r="G8" s="3">
        <v>25.17132509</v>
      </c>
      <c r="H8" s="3">
        <v>23.78015589</v>
      </c>
      <c r="I8" s="3">
        <v>20.60983714</v>
      </c>
      <c r="J8" s="3">
        <v>20.174365870000003</v>
      </c>
      <c r="K8" s="3">
        <v>17.556220539999998</v>
      </c>
      <c r="L8" s="3">
        <v>16.304938050000004</v>
      </c>
      <c r="M8" s="3">
        <v>14.986546240000001</v>
      </c>
      <c r="N8" s="3">
        <v>15.188445439999997</v>
      </c>
      <c r="O8" s="3">
        <v>13.674675260000003</v>
      </c>
      <c r="P8" s="3">
        <v>11.792974710000005</v>
      </c>
      <c r="Q8" s="3">
        <v>10.918576650000002</v>
      </c>
      <c r="R8" s="3">
        <v>8.9685837299999989</v>
      </c>
      <c r="S8" s="3">
        <v>16.87174903</v>
      </c>
      <c r="T8" s="3">
        <v>11.499577870000001</v>
      </c>
      <c r="U8" s="3">
        <v>15.691945450000002</v>
      </c>
      <c r="V8" s="3"/>
      <c r="X8" s="3">
        <v>96.620279749999995</v>
      </c>
      <c r="Y8" s="3">
        <v>96.999058529999999</v>
      </c>
      <c r="Z8" s="3">
        <v>69.022070700000015</v>
      </c>
      <c r="AA8" s="3">
        <v>51.574672060000005</v>
      </c>
      <c r="AB8" s="3">
        <v>53.031856079999997</v>
      </c>
      <c r="AC8" s="34"/>
      <c r="AD8" s="34"/>
      <c r="AE8" s="34"/>
    </row>
    <row r="9" spans="1:31" x14ac:dyDescent="0.25">
      <c r="A9" s="3" t="s">
        <v>135</v>
      </c>
      <c r="B9" s="3">
        <v>-4.9131362100000002</v>
      </c>
      <c r="C9" s="3">
        <v>-7.3743153299999999</v>
      </c>
      <c r="D9" s="3">
        <v>-4.9928933400000002</v>
      </c>
      <c r="E9" s="3">
        <v>-6.0965681000000007</v>
      </c>
      <c r="F9" s="3">
        <v>-7.2990652499999999</v>
      </c>
      <c r="G9" s="3">
        <v>-7.3171796800000006</v>
      </c>
      <c r="H9" s="3">
        <v>-9.0807184800000016</v>
      </c>
      <c r="I9" s="3">
        <v>-14.886752299999999</v>
      </c>
      <c r="J9" s="3">
        <v>-9.7162683399999992</v>
      </c>
      <c r="K9" s="3">
        <v>-12.29878311</v>
      </c>
      <c r="L9" s="3">
        <v>-13.073159770000002</v>
      </c>
      <c r="M9" s="3">
        <v>-14.189281330000002</v>
      </c>
      <c r="N9" s="3">
        <v>-13.647025339999999</v>
      </c>
      <c r="O9" s="3">
        <v>-13.465947320000003</v>
      </c>
      <c r="P9" s="3">
        <v>-21.753760489999998</v>
      </c>
      <c r="Q9" s="3">
        <v>-14.04527766</v>
      </c>
      <c r="R9" s="3">
        <v>-11.79937821</v>
      </c>
      <c r="S9" s="3">
        <v>-8.3550546499999978</v>
      </c>
      <c r="T9" s="3">
        <v>-10.961892549999998</v>
      </c>
      <c r="U9" s="3">
        <v>-12.164787790000002</v>
      </c>
      <c r="V9" s="3"/>
      <c r="X9" s="3">
        <v>-23.376912980000004</v>
      </c>
      <c r="Y9" s="3">
        <v>-38.583715710000007</v>
      </c>
      <c r="Z9" s="3">
        <v>-49.277492549999998</v>
      </c>
      <c r="AA9" s="3">
        <v>-62.912010809999998</v>
      </c>
      <c r="AB9" s="3">
        <v>-43.2811132</v>
      </c>
      <c r="AC9" s="34"/>
      <c r="AD9" s="34"/>
      <c r="AE9" s="34"/>
    </row>
    <row r="10" spans="1:31" x14ac:dyDescent="0.25">
      <c r="A10" s="48" t="s">
        <v>134</v>
      </c>
      <c r="B10" s="48">
        <v>15.847930040000001</v>
      </c>
      <c r="C10" s="48">
        <v>15.439693319999998</v>
      </c>
      <c r="D10" s="48">
        <v>22.716827449999997</v>
      </c>
      <c r="E10" s="48">
        <v>19.23891596</v>
      </c>
      <c r="F10" s="48">
        <v>20.138675159999998</v>
      </c>
      <c r="G10" s="48">
        <v>17.854145410000001</v>
      </c>
      <c r="H10" s="48">
        <v>14.699437409999998</v>
      </c>
      <c r="I10" s="48">
        <v>5.7230848400000003</v>
      </c>
      <c r="J10" s="48">
        <v>10.458097530000003</v>
      </c>
      <c r="K10" s="48">
        <v>5.2574374299999977</v>
      </c>
      <c r="L10" s="48">
        <v>3.2317782800000021</v>
      </c>
      <c r="M10" s="48">
        <v>0.79726490999999911</v>
      </c>
      <c r="N10" s="48">
        <v>1.5414200999999981</v>
      </c>
      <c r="O10" s="48">
        <v>0.20872793999999928</v>
      </c>
      <c r="P10" s="48">
        <v>-9.960785779999993</v>
      </c>
      <c r="Q10" s="48">
        <v>-3.1267010099999979</v>
      </c>
      <c r="R10" s="48">
        <v>-2.8307944800000016</v>
      </c>
      <c r="S10" s="48">
        <v>8.5166943800000006</v>
      </c>
      <c r="T10" s="48">
        <v>0.53768532000000235</v>
      </c>
      <c r="U10" s="48">
        <v>3.5271576600000007</v>
      </c>
      <c r="V10" s="1"/>
      <c r="X10" s="48">
        <v>73.243366769999994</v>
      </c>
      <c r="Y10" s="48">
        <v>58.415342819999992</v>
      </c>
      <c r="Z10" s="48">
        <v>19.744578150000002</v>
      </c>
      <c r="AA10" s="48">
        <v>-11.337338749999992</v>
      </c>
      <c r="AB10" s="48">
        <v>9.7507428799999971</v>
      </c>
      <c r="AC10" s="34"/>
      <c r="AD10" s="34"/>
      <c r="AE10" s="34"/>
    </row>
    <row r="11" spans="1:31" x14ac:dyDescent="0.25">
      <c r="A11" s="50"/>
      <c r="B11" s="51"/>
      <c r="C11" s="51"/>
      <c r="D11" s="51"/>
      <c r="E11" s="51"/>
      <c r="F11" s="51"/>
      <c r="G11" s="51"/>
      <c r="H11" s="51"/>
      <c r="I11" s="51"/>
      <c r="J11" s="51"/>
      <c r="K11" s="51"/>
      <c r="L11" s="51"/>
      <c r="M11" s="51"/>
      <c r="N11" s="51"/>
      <c r="O11" s="51"/>
      <c r="P11" s="51"/>
      <c r="Q11" s="51"/>
      <c r="R11" s="51"/>
      <c r="S11" s="51"/>
      <c r="T11" s="51"/>
      <c r="U11" s="51"/>
      <c r="V11" s="51"/>
      <c r="X11" s="50"/>
      <c r="Y11" s="50"/>
      <c r="Z11" s="50"/>
      <c r="AA11" s="50"/>
      <c r="AB11" s="50"/>
      <c r="AC11" s="34"/>
      <c r="AD11" s="34"/>
      <c r="AE11" s="34"/>
    </row>
    <row r="12" spans="1:31" x14ac:dyDescent="0.25">
      <c r="A12" s="3" t="s">
        <v>133</v>
      </c>
      <c r="B12" s="3">
        <v>-1.2209560699999999</v>
      </c>
      <c r="C12" s="3">
        <v>-0.21776011000000001</v>
      </c>
      <c r="D12" s="3">
        <v>-0.81694232999999983</v>
      </c>
      <c r="E12" s="3">
        <v>0.43090246999999954</v>
      </c>
      <c r="F12" s="3">
        <v>-1.0016896400000002</v>
      </c>
      <c r="G12" s="3">
        <v>2.4613112899999998</v>
      </c>
      <c r="H12" s="3">
        <v>-1.9617846000000008</v>
      </c>
      <c r="I12" s="3">
        <v>2.2178770500000002</v>
      </c>
      <c r="J12" s="3">
        <v>0.15766255999999976</v>
      </c>
      <c r="K12" s="3">
        <v>5.5395744099999984</v>
      </c>
      <c r="L12" s="3">
        <v>0.48793030000000021</v>
      </c>
      <c r="M12" s="3">
        <v>5.3961531100000011</v>
      </c>
      <c r="N12" s="3">
        <v>6.9247256499999992</v>
      </c>
      <c r="O12" s="3">
        <v>-0.38537851000000023</v>
      </c>
      <c r="P12" s="3">
        <v>-1.6959480799999997</v>
      </c>
      <c r="Q12" s="3">
        <v>-0.81913803000000007</v>
      </c>
      <c r="R12" s="3">
        <v>-4.8929687199999989</v>
      </c>
      <c r="S12" s="3">
        <v>-0.58923721000000007</v>
      </c>
      <c r="T12" s="3">
        <v>-5.3947799399999994</v>
      </c>
      <c r="U12" s="3">
        <v>8.7516671400000021</v>
      </c>
      <c r="V12" s="3"/>
      <c r="X12" s="3">
        <v>-1.8247560400000002</v>
      </c>
      <c r="Y12" s="3">
        <v>1.7157140999999987</v>
      </c>
      <c r="Z12" s="3">
        <v>11.581320379999999</v>
      </c>
      <c r="AA12" s="3">
        <v>4.0242610299999999</v>
      </c>
      <c r="AB12" s="3">
        <v>-2.1253187299999974</v>
      </c>
      <c r="AC12" s="34"/>
      <c r="AD12" s="34"/>
      <c r="AE12" s="34"/>
    </row>
    <row r="13" spans="1:31" x14ac:dyDescent="0.25">
      <c r="A13" s="48" t="s">
        <v>21</v>
      </c>
      <c r="B13" s="48">
        <v>220.14704219999999</v>
      </c>
      <c r="C13" s="48">
        <v>244.84832737999989</v>
      </c>
      <c r="D13" s="48">
        <v>270.17836470000003</v>
      </c>
      <c r="E13" s="48">
        <v>296.19013315000001</v>
      </c>
      <c r="F13" s="48">
        <v>282.82428146000012</v>
      </c>
      <c r="G13" s="48">
        <v>295.22163900999999</v>
      </c>
      <c r="H13" s="48">
        <v>294.69800774999993</v>
      </c>
      <c r="I13" s="48">
        <v>302.81347975</v>
      </c>
      <c r="J13" s="48">
        <v>290.56327015000011</v>
      </c>
      <c r="K13" s="48">
        <v>286.16191693999997</v>
      </c>
      <c r="L13" s="48">
        <v>269.31770293999995</v>
      </c>
      <c r="M13" s="48">
        <v>254.3576668500001</v>
      </c>
      <c r="N13" s="48">
        <v>255.79852575999988</v>
      </c>
      <c r="O13" s="48">
        <v>240.78116319999995</v>
      </c>
      <c r="P13" s="48">
        <v>161.36145060999991</v>
      </c>
      <c r="Q13" s="48">
        <v>218.42751553000002</v>
      </c>
      <c r="R13" s="48">
        <v>196.83148493000002</v>
      </c>
      <c r="S13" s="48">
        <v>195.11032873000002</v>
      </c>
      <c r="T13" s="48">
        <v>188.66070020999999</v>
      </c>
      <c r="U13" s="48">
        <v>220.34178198999993</v>
      </c>
      <c r="V13" s="1"/>
      <c r="X13" s="48">
        <v>1031.36386743</v>
      </c>
      <c r="Y13" s="48">
        <v>1175.55740797</v>
      </c>
      <c r="Z13" s="48">
        <v>1100.4005568800003</v>
      </c>
      <c r="AA13" s="48">
        <v>876.36865509999984</v>
      </c>
      <c r="AB13" s="48">
        <v>800.94429586000012</v>
      </c>
      <c r="AC13" s="34"/>
      <c r="AD13" s="34"/>
      <c r="AE13" s="34"/>
    </row>
    <row r="14" spans="1:31" x14ac:dyDescent="0.25">
      <c r="A14" s="49"/>
      <c r="B14" s="49"/>
      <c r="C14" s="49"/>
      <c r="D14" s="49"/>
      <c r="E14" s="49"/>
      <c r="F14" s="49"/>
      <c r="G14" s="49"/>
      <c r="H14" s="49"/>
      <c r="I14" s="49"/>
      <c r="J14" s="49"/>
      <c r="K14" s="49"/>
      <c r="L14" s="49"/>
      <c r="M14" s="49"/>
      <c r="N14" s="49"/>
      <c r="O14" s="49"/>
      <c r="P14" s="49"/>
      <c r="Q14" s="49"/>
      <c r="R14" s="49"/>
      <c r="S14" s="49"/>
      <c r="T14" s="49"/>
      <c r="U14" s="49"/>
      <c r="V14" s="49"/>
      <c r="X14" s="49"/>
      <c r="Y14" s="49"/>
      <c r="Z14" s="49"/>
      <c r="AA14" s="49"/>
      <c r="AB14" s="49"/>
      <c r="AC14" s="34"/>
      <c r="AD14" s="34"/>
      <c r="AE14" s="34"/>
    </row>
    <row r="15" spans="1:31" x14ac:dyDescent="0.25">
      <c r="A15" s="3" t="s">
        <v>132</v>
      </c>
      <c r="B15" s="3">
        <v>-24.87273642000001</v>
      </c>
      <c r="C15" s="3">
        <v>-29.61450206</v>
      </c>
      <c r="D15" s="3">
        <v>-24.752564329999995</v>
      </c>
      <c r="E15" s="3">
        <v>-29.87553063</v>
      </c>
      <c r="F15" s="3">
        <v>-31.661911410000005</v>
      </c>
      <c r="G15" s="3">
        <v>-35.31939706</v>
      </c>
      <c r="H15" s="3">
        <v>-33.533647429999995</v>
      </c>
      <c r="I15" s="3">
        <v>-34.872832639999984</v>
      </c>
      <c r="J15" s="3">
        <v>-36.166937800000007</v>
      </c>
      <c r="K15" s="3">
        <v>-35.661122920000004</v>
      </c>
      <c r="L15" s="3">
        <v>-34.287603900000015</v>
      </c>
      <c r="M15" s="3">
        <v>-37.718518669999995</v>
      </c>
      <c r="N15" s="3">
        <v>-37.912400999999988</v>
      </c>
      <c r="O15" s="3">
        <v>-41.485752919999996</v>
      </c>
      <c r="P15" s="3">
        <v>-43.593439890000013</v>
      </c>
      <c r="Q15" s="3">
        <v>-38.968109649999995</v>
      </c>
      <c r="R15" s="3">
        <v>-39.298004070000005</v>
      </c>
      <c r="S15" s="3">
        <v>-35.008288549999996</v>
      </c>
      <c r="T15" s="3">
        <v>-27.703986650000001</v>
      </c>
      <c r="U15" s="3">
        <v>-31.394161940000007</v>
      </c>
      <c r="V15" s="3"/>
      <c r="X15" s="3">
        <v>-109.11533343999999</v>
      </c>
      <c r="Y15" s="3">
        <v>-135.38778853999997</v>
      </c>
      <c r="Z15" s="3">
        <v>-143.83418329000003</v>
      </c>
      <c r="AA15" s="3">
        <v>-161.95970345999999</v>
      </c>
      <c r="AB15" s="3">
        <v>-133.40444121000002</v>
      </c>
      <c r="AC15" s="34"/>
      <c r="AD15" s="34"/>
      <c r="AE15" s="34"/>
    </row>
    <row r="16" spans="1:31" x14ac:dyDescent="0.25">
      <c r="A16" s="3" t="s">
        <v>131</v>
      </c>
      <c r="B16" s="3">
        <v>-40.127561820000004</v>
      </c>
      <c r="C16" s="3">
        <v>-38.852388699999999</v>
      </c>
      <c r="D16" s="3">
        <v>-47.078094339999993</v>
      </c>
      <c r="E16" s="3">
        <v>-44.322882849999999</v>
      </c>
      <c r="F16" s="3">
        <v>-49.504853789999999</v>
      </c>
      <c r="G16" s="3">
        <v>-44.813582449999998</v>
      </c>
      <c r="H16" s="3">
        <v>-45.806918629999998</v>
      </c>
      <c r="I16" s="3">
        <v>-32.25116165</v>
      </c>
      <c r="J16" s="3">
        <v>-29.414851419999998</v>
      </c>
      <c r="K16" s="3">
        <v>-34.7123043</v>
      </c>
      <c r="L16" s="3">
        <v>-30.210741759999994</v>
      </c>
      <c r="M16" s="3">
        <v>-34.549088600000005</v>
      </c>
      <c r="N16" s="3">
        <v>-33.524015849999998</v>
      </c>
      <c r="O16" s="3">
        <v>-38.537114989999992</v>
      </c>
      <c r="P16" s="3">
        <v>-33.426124610000002</v>
      </c>
      <c r="Q16" s="3">
        <v>-35.756806710000006</v>
      </c>
      <c r="R16" s="3">
        <v>-36.005757250000002</v>
      </c>
      <c r="S16" s="3">
        <v>-37.885413139999997</v>
      </c>
      <c r="T16" s="3">
        <v>-36.826829830000001</v>
      </c>
      <c r="U16" s="3">
        <v>-48.256921760000012</v>
      </c>
      <c r="V16" s="3"/>
      <c r="X16" s="3">
        <v>-170.38092770999998</v>
      </c>
      <c r="Y16" s="3">
        <v>-172.37651652</v>
      </c>
      <c r="Z16" s="3">
        <v>-128.88698607999999</v>
      </c>
      <c r="AA16" s="3">
        <v>-141.24406216</v>
      </c>
      <c r="AB16" s="3">
        <v>-158.97492198</v>
      </c>
      <c r="AC16" s="34"/>
      <c r="AD16" s="34"/>
      <c r="AE16" s="34"/>
    </row>
    <row r="17" spans="1:31" x14ac:dyDescent="0.25">
      <c r="A17" s="3" t="s">
        <v>130</v>
      </c>
      <c r="B17" s="3">
        <v>-6.5604444800000001</v>
      </c>
      <c r="C17" s="3">
        <v>-6.9630903800000015</v>
      </c>
      <c r="D17" s="3">
        <v>-6.6306318599999994</v>
      </c>
      <c r="E17" s="3">
        <v>-10.870160580000002</v>
      </c>
      <c r="F17" s="3">
        <v>-15.22048141</v>
      </c>
      <c r="G17" s="3">
        <v>-35.24812876</v>
      </c>
      <c r="H17" s="3">
        <v>-12.214944920000001</v>
      </c>
      <c r="I17" s="3">
        <v>-16.351182430000001</v>
      </c>
      <c r="J17" s="3">
        <v>-14.291026799999999</v>
      </c>
      <c r="K17" s="3">
        <v>-11.894908159999998</v>
      </c>
      <c r="L17" s="3">
        <v>-8.1313059500000016</v>
      </c>
      <c r="M17" s="3">
        <v>-8.4834825000000009</v>
      </c>
      <c r="N17" s="3">
        <v>-8.2842334299999987</v>
      </c>
      <c r="O17" s="3">
        <v>-9.2543264700000005</v>
      </c>
      <c r="P17" s="3">
        <v>-8.2617089500000009</v>
      </c>
      <c r="Q17" s="3">
        <v>-9.0469544600000003</v>
      </c>
      <c r="R17" s="3">
        <v>-11.335688079999999</v>
      </c>
      <c r="S17" s="3">
        <v>-11.892718759999999</v>
      </c>
      <c r="T17" s="3">
        <v>-9.100182509999998</v>
      </c>
      <c r="U17" s="3">
        <v>-10.748833060000001</v>
      </c>
      <c r="V17" s="3"/>
      <c r="X17" s="3">
        <v>-31.024327300000003</v>
      </c>
      <c r="Y17" s="3">
        <v>-79.034737520000007</v>
      </c>
      <c r="Z17" s="3">
        <v>-42.800723409999996</v>
      </c>
      <c r="AA17" s="3">
        <v>-34.847223310000004</v>
      </c>
      <c r="AB17" s="3">
        <v>-43.077422409999997</v>
      </c>
      <c r="AC17" s="34"/>
      <c r="AD17" s="34"/>
      <c r="AE17" s="34"/>
    </row>
    <row r="18" spans="1:31" x14ac:dyDescent="0.25">
      <c r="A18" s="3" t="s">
        <v>129</v>
      </c>
      <c r="B18" s="3">
        <v>-5.6062430000000001</v>
      </c>
      <c r="C18" s="3">
        <v>-6.7936140000000016</v>
      </c>
      <c r="D18" s="3">
        <v>-7.8446685000000018</v>
      </c>
      <c r="E18" s="3">
        <v>-8.4793731000000001</v>
      </c>
      <c r="F18" s="3">
        <v>-11.816524279999999</v>
      </c>
      <c r="G18" s="3">
        <v>-12.787190280000003</v>
      </c>
      <c r="H18" s="3">
        <v>-14.298263279999999</v>
      </c>
      <c r="I18" s="3">
        <v>-16.000922280000001</v>
      </c>
      <c r="J18" s="3">
        <v>-17.123487119999997</v>
      </c>
      <c r="K18" s="3">
        <v>-18.090435809999999</v>
      </c>
      <c r="L18" s="3">
        <v>-18.266939090000001</v>
      </c>
      <c r="M18" s="3">
        <v>-18.572373559999999</v>
      </c>
      <c r="N18" s="3">
        <v>-18.591761600000002</v>
      </c>
      <c r="O18" s="3">
        <v>-19.154934390000001</v>
      </c>
      <c r="P18" s="3">
        <v>-20.175343669999997</v>
      </c>
      <c r="Q18" s="3">
        <v>-19.38536264</v>
      </c>
      <c r="R18" s="3">
        <v>-19.738705889999999</v>
      </c>
      <c r="S18" s="3">
        <v>-19.223350569999997</v>
      </c>
      <c r="T18" s="3">
        <v>-20.756147960000003</v>
      </c>
      <c r="U18" s="3">
        <v>-112.12756677</v>
      </c>
      <c r="V18" s="3"/>
      <c r="X18" s="3">
        <v>-28.723898600000005</v>
      </c>
      <c r="Y18" s="3">
        <v>-54.902900119999998</v>
      </c>
      <c r="Z18" s="3">
        <v>-72.053235580000006</v>
      </c>
      <c r="AA18" s="3">
        <v>-77.307402300000021</v>
      </c>
      <c r="AB18" s="3">
        <v>-171.84577118999999</v>
      </c>
      <c r="AC18" s="34"/>
      <c r="AD18" s="34"/>
      <c r="AE18" s="34"/>
    </row>
    <row r="19" spans="1:31" x14ac:dyDescent="0.25">
      <c r="A19" s="48" t="s">
        <v>128</v>
      </c>
      <c r="B19" s="48">
        <v>-77.166985720000014</v>
      </c>
      <c r="C19" s="48">
        <v>-82.223595139999986</v>
      </c>
      <c r="D19" s="48">
        <v>-86.305959029999983</v>
      </c>
      <c r="E19" s="48">
        <v>-93.547947159999993</v>
      </c>
      <c r="F19" s="48">
        <v>-108.20377089000002</v>
      </c>
      <c r="G19" s="48">
        <v>-128.16829855</v>
      </c>
      <c r="H19" s="48">
        <v>-105.85377425999999</v>
      </c>
      <c r="I19" s="48">
        <v>-99.476098999999991</v>
      </c>
      <c r="J19" s="48">
        <v>-96.996303140000009</v>
      </c>
      <c r="K19" s="48">
        <v>-100.35877119</v>
      </c>
      <c r="L19" s="48">
        <v>-90.896590700000004</v>
      </c>
      <c r="M19" s="48">
        <v>-99.32346333000001</v>
      </c>
      <c r="N19" s="48">
        <v>-98.312411879999985</v>
      </c>
      <c r="O19" s="48">
        <v>-108.43212876999999</v>
      </c>
      <c r="P19" s="48">
        <v>-105.45661712000002</v>
      </c>
      <c r="Q19" s="48">
        <v>-103.15723346000001</v>
      </c>
      <c r="R19" s="48">
        <v>-106.37815529</v>
      </c>
      <c r="S19" s="48">
        <v>-104.00977101999999</v>
      </c>
      <c r="T19" s="48">
        <v>-94.387146950000016</v>
      </c>
      <c r="U19" s="48">
        <v>-202.52748353000004</v>
      </c>
      <c r="V19" s="1"/>
      <c r="W19" s="34"/>
      <c r="X19" s="48">
        <v>-339.24448704999992</v>
      </c>
      <c r="Y19" s="48">
        <v>-441.70194270000002</v>
      </c>
      <c r="Z19" s="48">
        <v>-387.57512836000001</v>
      </c>
      <c r="AA19" s="48">
        <v>-415.35839123</v>
      </c>
      <c r="AB19" s="48">
        <v>-507.30255679000004</v>
      </c>
      <c r="AC19" s="34"/>
      <c r="AD19" s="34"/>
      <c r="AE19" s="34"/>
    </row>
    <row r="20" spans="1:31" x14ac:dyDescent="0.25">
      <c r="A20" s="1"/>
      <c r="B20" s="1"/>
      <c r="C20" s="1"/>
      <c r="D20" s="1"/>
      <c r="E20" s="1"/>
      <c r="F20" s="1"/>
      <c r="G20" s="1"/>
      <c r="H20" s="1"/>
      <c r="I20" s="1"/>
      <c r="J20" s="1"/>
      <c r="K20" s="1"/>
      <c r="L20" s="1"/>
      <c r="M20" s="1"/>
      <c r="N20" s="1"/>
      <c r="O20" s="1"/>
      <c r="P20" s="1"/>
      <c r="Q20" s="1"/>
      <c r="R20" s="1"/>
      <c r="S20" s="1"/>
      <c r="T20" s="1"/>
      <c r="U20" s="1"/>
      <c r="V20" s="1"/>
      <c r="W20" s="34"/>
      <c r="X20" s="1"/>
      <c r="Y20" s="1"/>
      <c r="Z20" s="1"/>
      <c r="AA20" s="1"/>
      <c r="AB20" s="1"/>
    </row>
    <row r="21" spans="1:31" x14ac:dyDescent="0.25">
      <c r="A21" s="3" t="s">
        <v>33</v>
      </c>
      <c r="B21" s="3">
        <v>-46.615685499999991</v>
      </c>
      <c r="C21" s="3">
        <v>-46.406756420000001</v>
      </c>
      <c r="D21" s="3">
        <v>-83.011138089999974</v>
      </c>
      <c r="E21" s="3">
        <v>-72.99025168</v>
      </c>
      <c r="F21" s="3">
        <v>-72.33973622000002</v>
      </c>
      <c r="G21" s="3">
        <v>-78.462860580000012</v>
      </c>
      <c r="H21" s="3">
        <v>-81.786848280000001</v>
      </c>
      <c r="I21" s="3">
        <v>-221.69314598012929</v>
      </c>
      <c r="J21" s="3">
        <v>-132.21236445</v>
      </c>
      <c r="K21" s="3">
        <v>-82.879462130000007</v>
      </c>
      <c r="L21" s="3">
        <v>-80.345601899999991</v>
      </c>
      <c r="M21" s="3">
        <v>-68.893316289999973</v>
      </c>
      <c r="N21" s="3">
        <v>-73.808910009999991</v>
      </c>
      <c r="O21" s="3">
        <v>-65.142950159999984</v>
      </c>
      <c r="P21" s="3">
        <v>-529.89001286000007</v>
      </c>
      <c r="Q21" s="3">
        <v>-70.27571890999981</v>
      </c>
      <c r="R21" s="3">
        <v>-43.32358828000001</v>
      </c>
      <c r="S21" s="3">
        <v>-42.704293530000037</v>
      </c>
      <c r="T21" s="3">
        <v>-70.248031170000061</v>
      </c>
      <c r="U21" s="3">
        <v>-135.81252889999988</v>
      </c>
      <c r="V21" s="3"/>
      <c r="X21" s="3">
        <v>-249.02383168999995</v>
      </c>
      <c r="Y21" s="3">
        <v>-454.28259106012933</v>
      </c>
      <c r="Z21" s="3">
        <v>-364.33074476999997</v>
      </c>
      <c r="AA21" s="3">
        <v>-739.11759193999978</v>
      </c>
      <c r="AB21" s="3">
        <v>-292.08844188000006</v>
      </c>
      <c r="AC21" s="34"/>
      <c r="AD21" s="34"/>
      <c r="AE21" s="34"/>
    </row>
    <row r="22" spans="1:31" x14ac:dyDescent="0.25">
      <c r="A22" s="48" t="s">
        <v>127</v>
      </c>
      <c r="B22" s="48">
        <v>96.364370979999975</v>
      </c>
      <c r="C22" s="48">
        <v>116.21797581999991</v>
      </c>
      <c r="D22" s="48">
        <v>100.86126758000009</v>
      </c>
      <c r="E22" s="48">
        <v>129.65193431000003</v>
      </c>
      <c r="F22" s="48">
        <v>102.28077435000012</v>
      </c>
      <c r="G22" s="48">
        <v>88.590479879999975</v>
      </c>
      <c r="H22" s="48">
        <v>107.05738520999995</v>
      </c>
      <c r="I22" s="48">
        <v>-18.355765230129268</v>
      </c>
      <c r="J22" s="48">
        <v>61.354602560000117</v>
      </c>
      <c r="K22" s="48">
        <v>102.92368361999995</v>
      </c>
      <c r="L22" s="48">
        <v>98.075510339999937</v>
      </c>
      <c r="M22" s="48">
        <v>86.140887230000118</v>
      </c>
      <c r="N22" s="48">
        <v>83.6772038699999</v>
      </c>
      <c r="O22" s="48">
        <v>67.206084269999991</v>
      </c>
      <c r="P22" s="48">
        <v>-473.98517937000014</v>
      </c>
      <c r="Q22" s="48">
        <v>44.994563160000212</v>
      </c>
      <c r="R22" s="48">
        <v>47.129741360000011</v>
      </c>
      <c r="S22" s="48">
        <v>48.396264179999982</v>
      </c>
      <c r="T22" s="48">
        <v>24.02552208999991</v>
      </c>
      <c r="U22" s="48">
        <v>-117.99823043999999</v>
      </c>
      <c r="V22" s="1"/>
      <c r="W22" s="34"/>
      <c r="X22" s="48">
        <v>443.09554869000004</v>
      </c>
      <c r="Y22" s="48">
        <v>279.57287420987069</v>
      </c>
      <c r="Z22" s="48">
        <v>348.49468375000004</v>
      </c>
      <c r="AA22" s="48">
        <v>-278.10732806999999</v>
      </c>
      <c r="AB22" s="48">
        <v>1.5532971899999539</v>
      </c>
      <c r="AC22" s="34"/>
      <c r="AD22" s="34"/>
      <c r="AE22" s="34"/>
    </row>
    <row r="23" spans="1:31" x14ac:dyDescent="0.25">
      <c r="A23" s="3" t="s">
        <v>126</v>
      </c>
      <c r="B23" s="3">
        <v>-24.846544340000001</v>
      </c>
      <c r="C23" s="3">
        <v>-28.58403796</v>
      </c>
      <c r="D23" s="3">
        <v>-25.800458899999999</v>
      </c>
      <c r="E23" s="3">
        <v>-32.787307640000002</v>
      </c>
      <c r="F23" s="3">
        <v>-25.874914839999999</v>
      </c>
      <c r="G23" s="3">
        <v>-27.205995729999998</v>
      </c>
      <c r="H23" s="3">
        <v>-26.581303069999997</v>
      </c>
      <c r="I23" s="3">
        <v>2.9628504325323304</v>
      </c>
      <c r="J23" s="3">
        <v>-15.409790639999997</v>
      </c>
      <c r="K23" s="3">
        <v>-25.906894780000002</v>
      </c>
      <c r="L23" s="3">
        <v>-24.658349350000002</v>
      </c>
      <c r="M23" s="3">
        <v>-19.724101539999999</v>
      </c>
      <c r="N23" s="3">
        <v>-20.958149720000002</v>
      </c>
      <c r="O23" s="3">
        <v>-17.19850632</v>
      </c>
      <c r="P23" s="3">
        <v>118.31247134</v>
      </c>
      <c r="Q23" s="3">
        <v>-10.73064941</v>
      </c>
      <c r="R23" s="3">
        <v>-11.79445284</v>
      </c>
      <c r="S23" s="3">
        <v>-12.099066049999999</v>
      </c>
      <c r="T23" s="3">
        <v>-6.0063805300000004</v>
      </c>
      <c r="U23" s="3">
        <v>29.290189850000001</v>
      </c>
      <c r="V23" s="3"/>
      <c r="X23" s="3">
        <v>-112.01834884</v>
      </c>
      <c r="Y23" s="3">
        <v>-76.699363207467655</v>
      </c>
      <c r="Z23" s="3">
        <v>-85.69913631</v>
      </c>
      <c r="AA23" s="3">
        <v>69.425165890000002</v>
      </c>
      <c r="AB23" s="3">
        <v>-0.60970956999999903</v>
      </c>
      <c r="AC23" s="34"/>
      <c r="AD23" s="34"/>
      <c r="AE23" s="34"/>
    </row>
    <row r="24" spans="1:31" x14ac:dyDescent="0.25">
      <c r="A24" s="48" t="s">
        <v>7</v>
      </c>
      <c r="B24" s="48">
        <v>71.517826639999981</v>
      </c>
      <c r="C24" s="48">
        <v>87.633937859999904</v>
      </c>
      <c r="D24" s="48">
        <v>75.060808680000093</v>
      </c>
      <c r="E24" s="48">
        <v>96.864626670000021</v>
      </c>
      <c r="F24" s="48">
        <v>76.405859510000113</v>
      </c>
      <c r="G24" s="48">
        <v>61.384484149999977</v>
      </c>
      <c r="H24" s="48">
        <v>80.47608213999996</v>
      </c>
      <c r="I24" s="48">
        <v>-15.392914797596939</v>
      </c>
      <c r="J24" s="48">
        <v>45.944811920000113</v>
      </c>
      <c r="K24" s="48">
        <v>77.016788839999947</v>
      </c>
      <c r="L24" s="48">
        <v>73.417160989999928</v>
      </c>
      <c r="M24" s="48">
        <v>66.416785690000125</v>
      </c>
      <c r="N24" s="48">
        <v>62.719054149999899</v>
      </c>
      <c r="O24" s="48">
        <v>50.007577949999991</v>
      </c>
      <c r="P24" s="48">
        <v>-355.67270803000014</v>
      </c>
      <c r="Q24" s="48">
        <v>34.263913750000214</v>
      </c>
      <c r="R24" s="48">
        <v>35.335288520000013</v>
      </c>
      <c r="S24" s="48">
        <v>36.297198129999984</v>
      </c>
      <c r="T24" s="48">
        <v>18.019141559999909</v>
      </c>
      <c r="U24" s="48">
        <v>-88.708040589999996</v>
      </c>
      <c r="V24" s="1"/>
      <c r="X24" s="48">
        <v>331.07719985000006</v>
      </c>
      <c r="Y24" s="48">
        <v>202.87351100240309</v>
      </c>
      <c r="Z24" s="48">
        <v>262.79554744000006</v>
      </c>
      <c r="AA24" s="48">
        <v>-208.68216217999995</v>
      </c>
      <c r="AB24" s="48">
        <v>0.94358761999995477</v>
      </c>
      <c r="AC24" s="34"/>
      <c r="AD24" s="34"/>
      <c r="AE24" s="34"/>
    </row>
    <row r="25" spans="1:31" x14ac:dyDescent="0.25">
      <c r="A25" s="46"/>
      <c r="B25" s="47"/>
      <c r="C25" s="47"/>
      <c r="D25" s="47"/>
      <c r="E25" s="47"/>
      <c r="F25" s="47"/>
      <c r="G25" s="47"/>
      <c r="H25" s="47"/>
      <c r="I25" s="47"/>
      <c r="J25" s="47"/>
      <c r="K25" s="47"/>
      <c r="L25" s="47"/>
      <c r="M25" s="47"/>
      <c r="N25" s="47"/>
      <c r="O25" s="47"/>
      <c r="P25" s="47"/>
      <c r="Q25" s="47"/>
      <c r="R25" s="47"/>
      <c r="S25" s="47"/>
      <c r="T25" s="47"/>
      <c r="U25" s="47"/>
      <c r="V25" s="47"/>
      <c r="X25" s="46"/>
      <c r="Y25" s="46"/>
      <c r="Z25" s="46"/>
      <c r="AA25" s="46"/>
      <c r="AB25" s="46"/>
    </row>
    <row r="26" spans="1:31" x14ac:dyDescent="0.25">
      <c r="A26" s="44"/>
      <c r="B26" s="45"/>
      <c r="C26" s="44"/>
      <c r="D26" s="44"/>
      <c r="E26" s="44"/>
      <c r="F26" s="44"/>
      <c r="G26" s="44"/>
      <c r="H26" s="44"/>
      <c r="I26" s="44"/>
      <c r="J26" s="44"/>
      <c r="K26" s="44"/>
      <c r="L26" s="44"/>
      <c r="M26" s="44"/>
      <c r="N26" s="44"/>
      <c r="O26" s="44"/>
      <c r="P26" s="44"/>
      <c r="Q26" s="44"/>
      <c r="R26" s="44"/>
      <c r="S26" s="44"/>
      <c r="T26" s="44"/>
      <c r="U26" s="44"/>
      <c r="V26" s="44"/>
      <c r="X26" s="44"/>
      <c r="Y26" s="44"/>
      <c r="Z26" s="44"/>
      <c r="AA26" s="44"/>
      <c r="AB26" s="44"/>
    </row>
    <row r="27" spans="1:31" x14ac:dyDescent="0.25">
      <c r="A27" s="44"/>
      <c r="B27" s="43" t="s">
        <v>125</v>
      </c>
      <c r="C27" s="43" t="s">
        <v>125</v>
      </c>
      <c r="D27" s="43" t="s">
        <v>125</v>
      </c>
      <c r="E27" s="43" t="s">
        <v>125</v>
      </c>
      <c r="F27" s="43" t="s">
        <v>125</v>
      </c>
      <c r="G27" s="43" t="s">
        <v>125</v>
      </c>
      <c r="H27" s="43" t="s">
        <v>125</v>
      </c>
      <c r="I27" s="43" t="s">
        <v>125</v>
      </c>
      <c r="J27" s="43" t="s">
        <v>125</v>
      </c>
      <c r="K27" s="43" t="s">
        <v>125</v>
      </c>
      <c r="L27" s="43" t="s">
        <v>125</v>
      </c>
      <c r="M27" s="43" t="s">
        <v>125</v>
      </c>
      <c r="N27" s="43" t="s">
        <v>125</v>
      </c>
      <c r="O27" s="43" t="s">
        <v>125</v>
      </c>
      <c r="P27" s="43" t="s">
        <v>125</v>
      </c>
      <c r="Q27" s="43" t="s">
        <v>125</v>
      </c>
      <c r="R27" s="43" t="s">
        <v>125</v>
      </c>
      <c r="S27" s="43" t="s">
        <v>125</v>
      </c>
      <c r="T27" s="43" t="s">
        <v>125</v>
      </c>
      <c r="U27" s="43" t="s">
        <v>125</v>
      </c>
      <c r="V27" s="43"/>
      <c r="X27" s="43" t="s">
        <v>124</v>
      </c>
      <c r="Y27" s="43" t="s">
        <v>124</v>
      </c>
      <c r="Z27" s="43" t="s">
        <v>124</v>
      </c>
      <c r="AA27" s="43" t="s">
        <v>124</v>
      </c>
      <c r="AB27" s="43" t="s">
        <v>124</v>
      </c>
    </row>
    <row r="28" spans="1:31" x14ac:dyDescent="0.25">
      <c r="B28" s="43">
        <v>2018</v>
      </c>
      <c r="C28" s="43">
        <v>2018</v>
      </c>
      <c r="D28" s="43">
        <v>2018</v>
      </c>
      <c r="E28" s="43">
        <v>2018</v>
      </c>
      <c r="F28" s="43">
        <v>2019</v>
      </c>
      <c r="G28" s="43">
        <v>2019</v>
      </c>
      <c r="H28" s="43">
        <v>2019</v>
      </c>
      <c r="I28" s="43">
        <v>2019</v>
      </c>
      <c r="J28" s="43">
        <v>2020</v>
      </c>
      <c r="K28" s="43">
        <v>2020</v>
      </c>
      <c r="L28" s="43">
        <v>2020</v>
      </c>
      <c r="M28" s="43">
        <v>2020</v>
      </c>
      <c r="N28" s="43">
        <f t="shared" ref="N28:Q29" si="0">N2</f>
        <v>2021</v>
      </c>
      <c r="O28" s="43">
        <f t="shared" si="0"/>
        <v>2021</v>
      </c>
      <c r="P28" s="43">
        <f t="shared" si="0"/>
        <v>2021</v>
      </c>
      <c r="Q28" s="43">
        <f t="shared" si="0"/>
        <v>2021</v>
      </c>
      <c r="R28" s="43">
        <v>2022</v>
      </c>
      <c r="S28" s="43">
        <v>2022</v>
      </c>
      <c r="T28" s="43">
        <v>2022</v>
      </c>
      <c r="U28" s="43">
        <v>2022</v>
      </c>
      <c r="V28" s="43"/>
      <c r="X28" s="43">
        <v>2018</v>
      </c>
      <c r="Y28" s="43">
        <v>2019</v>
      </c>
      <c r="Z28" s="43">
        <v>2020</v>
      </c>
      <c r="AA28" s="43">
        <f>AA2</f>
        <v>2021</v>
      </c>
      <c r="AB28" s="43">
        <f>AB2</f>
        <v>2022</v>
      </c>
    </row>
    <row r="29" spans="1:31" ht="15.75" thickBot="1" x14ac:dyDescent="0.3">
      <c r="A29" s="42" t="s">
        <v>5</v>
      </c>
      <c r="B29" s="41" t="s">
        <v>3</v>
      </c>
      <c r="C29" s="41" t="s">
        <v>2</v>
      </c>
      <c r="D29" s="41" t="s">
        <v>1</v>
      </c>
      <c r="E29" s="41" t="s">
        <v>4</v>
      </c>
      <c r="F29" s="41" t="s">
        <v>3</v>
      </c>
      <c r="G29" s="41" t="s">
        <v>2</v>
      </c>
      <c r="H29" s="41" t="s">
        <v>1</v>
      </c>
      <c r="I29" s="41" t="s">
        <v>4</v>
      </c>
      <c r="J29" s="41" t="s">
        <v>3</v>
      </c>
      <c r="K29" s="41" t="s">
        <v>2</v>
      </c>
      <c r="L29" s="41" t="s">
        <v>1</v>
      </c>
      <c r="M29" s="41" t="s">
        <v>4</v>
      </c>
      <c r="N29" s="41" t="str">
        <f t="shared" si="0"/>
        <v>Q1</v>
      </c>
      <c r="O29" s="41" t="str">
        <f t="shared" si="0"/>
        <v>Q2</v>
      </c>
      <c r="P29" s="41" t="str">
        <f t="shared" si="0"/>
        <v>Q3</v>
      </c>
      <c r="Q29" s="41" t="str">
        <f t="shared" si="0"/>
        <v>Q4</v>
      </c>
      <c r="R29" s="41" t="s">
        <v>3</v>
      </c>
      <c r="S29" s="41" t="s">
        <v>2</v>
      </c>
      <c r="T29" s="41" t="s">
        <v>1</v>
      </c>
      <c r="U29" s="41" t="s">
        <v>4</v>
      </c>
      <c r="V29" s="40"/>
      <c r="X29" s="39"/>
      <c r="Y29" s="39"/>
      <c r="Z29" s="39"/>
      <c r="AA29" s="39"/>
      <c r="AB29" s="39"/>
    </row>
    <row r="30" spans="1:31" x14ac:dyDescent="0.25">
      <c r="A30" s="37"/>
      <c r="B30" s="37"/>
      <c r="C30" s="37"/>
      <c r="D30" s="37"/>
      <c r="E30" s="37"/>
      <c r="F30" s="37"/>
      <c r="G30" s="37"/>
      <c r="H30" s="37"/>
      <c r="I30" s="37"/>
      <c r="J30" s="37"/>
      <c r="K30" s="37"/>
      <c r="L30" s="37"/>
      <c r="M30" s="37"/>
      <c r="N30" s="37"/>
      <c r="O30" s="37"/>
      <c r="P30" s="37"/>
      <c r="Q30" s="37"/>
      <c r="R30" s="37"/>
      <c r="S30" s="37"/>
      <c r="T30" s="37"/>
      <c r="U30" s="37"/>
      <c r="V30" s="37"/>
      <c r="X30" s="37"/>
      <c r="Y30" s="37"/>
      <c r="Z30" s="37"/>
      <c r="AA30" s="37"/>
      <c r="AB30" s="37"/>
    </row>
    <row r="31" spans="1:31" x14ac:dyDescent="0.25">
      <c r="A31" s="32" t="s">
        <v>123</v>
      </c>
      <c r="B31" s="3">
        <v>490.17381886000129</v>
      </c>
      <c r="C31" s="3">
        <v>811.82736494999972</v>
      </c>
      <c r="D31" s="3">
        <v>1095.3671963200013</v>
      </c>
      <c r="E31" s="3">
        <v>1232.3523296000005</v>
      </c>
      <c r="F31" s="3">
        <v>1059.8167755000013</v>
      </c>
      <c r="G31" s="3">
        <v>1313.4945816100008</v>
      </c>
      <c r="H31" s="3">
        <v>1145.1806086499976</v>
      </c>
      <c r="I31" s="3">
        <v>614.66767404999541</v>
      </c>
      <c r="J31" s="3">
        <v>666.07197044000361</v>
      </c>
      <c r="K31" s="3">
        <v>1292.0612479799993</v>
      </c>
      <c r="L31" s="3">
        <v>1466.8256898499976</v>
      </c>
      <c r="M31" s="3">
        <v>1204.1884715799983</v>
      </c>
      <c r="N31" s="3">
        <v>1141.721359240003</v>
      </c>
      <c r="O31" s="3">
        <v>999.83538822000082</v>
      </c>
      <c r="P31" s="3">
        <v>885.54580554999882</v>
      </c>
      <c r="Q31" s="3">
        <v>1301.8097159700026</v>
      </c>
      <c r="R31" s="3">
        <v>1516.9616272900055</v>
      </c>
      <c r="S31" s="3">
        <v>724.3902301500035</v>
      </c>
      <c r="T31" s="3">
        <v>1028.4313421899976</v>
      </c>
      <c r="U31" s="3">
        <v>807.81879038000386</v>
      </c>
      <c r="V31" s="3"/>
      <c r="W31" s="36"/>
      <c r="X31" s="32">
        <v>1232.3523296000005</v>
      </c>
      <c r="Y31" s="32">
        <v>614.66767404999541</v>
      </c>
      <c r="Z31" s="32">
        <v>1204.1884715799983</v>
      </c>
      <c r="AA31" s="32">
        <v>1301.8097159700026</v>
      </c>
      <c r="AB31" s="32">
        <v>807.81879038000386</v>
      </c>
      <c r="AC31" s="34"/>
      <c r="AD31" s="34"/>
      <c r="AE31" s="34"/>
    </row>
    <row r="32" spans="1:31" x14ac:dyDescent="0.25">
      <c r="A32" s="32" t="s">
        <v>122</v>
      </c>
      <c r="B32" s="32">
        <v>5914.5798659299999</v>
      </c>
      <c r="C32" s="32">
        <v>6801.0240047900024</v>
      </c>
      <c r="D32" s="32">
        <v>7455.6669076100006</v>
      </c>
      <c r="E32" s="32">
        <v>7844.3214475199984</v>
      </c>
      <c r="F32" s="32">
        <v>7902.9401077099965</v>
      </c>
      <c r="G32" s="32">
        <v>8090.383680760001</v>
      </c>
      <c r="H32" s="32">
        <v>8361.4143197300018</v>
      </c>
      <c r="I32" s="32">
        <v>8495.754171739869</v>
      </c>
      <c r="J32" s="32">
        <v>8821.3591111300084</v>
      </c>
      <c r="K32" s="32">
        <v>8403.1971369999992</v>
      </c>
      <c r="L32" s="32">
        <v>8341.1502561900015</v>
      </c>
      <c r="M32" s="32">
        <v>8361.1639816199986</v>
      </c>
      <c r="N32" s="32">
        <v>8041.7829538400001</v>
      </c>
      <c r="O32" s="32">
        <v>8353.7982749699968</v>
      </c>
      <c r="P32" s="32">
        <v>8029.4805125799985</v>
      </c>
      <c r="Q32" s="32">
        <v>7397.8299785000017</v>
      </c>
      <c r="R32" s="32">
        <v>7185.214600899998</v>
      </c>
      <c r="S32" s="32">
        <v>7022.0204690499995</v>
      </c>
      <c r="T32" s="32">
        <v>7989.5178737300012</v>
      </c>
      <c r="U32" s="32">
        <v>9110.7327624400023</v>
      </c>
      <c r="V32" s="32"/>
      <c r="W32" s="36"/>
      <c r="X32" s="32">
        <v>7844.3214475199984</v>
      </c>
      <c r="Y32" s="32">
        <v>8495.754171739869</v>
      </c>
      <c r="Z32" s="32">
        <v>8361.1639816199986</v>
      </c>
      <c r="AA32" s="32">
        <v>7397.8299785000017</v>
      </c>
      <c r="AB32" s="32">
        <v>9110.7327624400023</v>
      </c>
      <c r="AC32" s="34"/>
      <c r="AD32" s="34"/>
      <c r="AE32" s="34"/>
    </row>
    <row r="33" spans="1:31" x14ac:dyDescent="0.25">
      <c r="A33" s="38" t="s">
        <v>121</v>
      </c>
      <c r="B33" s="38">
        <v>381.82445045000003</v>
      </c>
      <c r="C33" s="38">
        <v>396.81390045000001</v>
      </c>
      <c r="D33" s="38">
        <v>436.95624972000007</v>
      </c>
      <c r="E33" s="38">
        <v>436.41350972000009</v>
      </c>
      <c r="F33" s="38">
        <v>449.93049399999995</v>
      </c>
      <c r="G33" s="38">
        <v>1150.7906088300001</v>
      </c>
      <c r="H33" s="38">
        <v>1197.3801676</v>
      </c>
      <c r="I33" s="38">
        <v>1329.77906364</v>
      </c>
      <c r="J33" s="38">
        <v>1005.56096237</v>
      </c>
      <c r="K33" s="38">
        <v>1498.20277513</v>
      </c>
      <c r="L33" s="38">
        <v>2585.2016350800004</v>
      </c>
      <c r="M33" s="38">
        <v>1848.0247660499999</v>
      </c>
      <c r="N33" s="38">
        <v>2287.4277318300005</v>
      </c>
      <c r="O33" s="38">
        <v>2093.5198185199997</v>
      </c>
      <c r="P33" s="38">
        <v>1291.2583030000001</v>
      </c>
      <c r="Q33" s="38">
        <v>882.99374776000013</v>
      </c>
      <c r="R33" s="38">
        <v>868.97594623000009</v>
      </c>
      <c r="S33" s="38">
        <v>882.55077147999987</v>
      </c>
      <c r="T33" s="38">
        <v>877.69482716000016</v>
      </c>
      <c r="U33" s="38">
        <v>1453.5332506299999</v>
      </c>
      <c r="V33" s="32"/>
      <c r="W33" s="36"/>
      <c r="X33" s="38">
        <v>436.41350972000009</v>
      </c>
      <c r="Y33" s="38">
        <v>1329.77906364</v>
      </c>
      <c r="Z33" s="38">
        <v>1848.0247660499999</v>
      </c>
      <c r="AA33" s="38">
        <v>882.99374776000013</v>
      </c>
      <c r="AB33" s="38">
        <v>1453.5332506299999</v>
      </c>
      <c r="AC33" s="34"/>
      <c r="AD33" s="34"/>
      <c r="AE33" s="34"/>
    </row>
    <row r="34" spans="1:31" x14ac:dyDescent="0.25">
      <c r="A34" s="32" t="s">
        <v>120</v>
      </c>
      <c r="B34" s="32">
        <v>9.8780657900000008</v>
      </c>
      <c r="C34" s="32">
        <v>46.821285940000003</v>
      </c>
      <c r="D34" s="32">
        <v>9.9215471700000002</v>
      </c>
      <c r="E34" s="32">
        <v>10.36274016</v>
      </c>
      <c r="F34" s="32">
        <v>12.175087090000002</v>
      </c>
      <c r="G34" s="32">
        <v>7.0352957000000007</v>
      </c>
      <c r="H34" s="32">
        <v>24.73122596</v>
      </c>
      <c r="I34" s="32">
        <v>18.814559840000001</v>
      </c>
      <c r="J34" s="32">
        <v>16.981521020000002</v>
      </c>
      <c r="K34" s="32">
        <v>13.278744349999998</v>
      </c>
      <c r="L34" s="32">
        <v>12.187321670000001</v>
      </c>
      <c r="M34" s="32">
        <v>5.4761843099999998</v>
      </c>
      <c r="N34" s="32">
        <v>10.066824109999999</v>
      </c>
      <c r="O34" s="32">
        <v>20.261399779999998</v>
      </c>
      <c r="P34" s="32">
        <v>14.932220619999999</v>
      </c>
      <c r="Q34" s="32">
        <v>286.76904125000004</v>
      </c>
      <c r="R34" s="32">
        <v>19.955630449999997</v>
      </c>
      <c r="S34" s="32">
        <v>72.57328742</v>
      </c>
      <c r="T34" s="32">
        <v>49.620559200000002</v>
      </c>
      <c r="U34" s="32">
        <v>29.248876789999997</v>
      </c>
      <c r="V34" s="32"/>
      <c r="W34" s="36"/>
      <c r="X34" s="32">
        <v>10.36274016</v>
      </c>
      <c r="Y34" s="32">
        <v>18.814559840000001</v>
      </c>
      <c r="Z34" s="32">
        <v>5.4761843099999998</v>
      </c>
      <c r="AA34" s="32">
        <v>286.76904125000004</v>
      </c>
      <c r="AB34" s="32">
        <v>29.248876789999997</v>
      </c>
      <c r="AC34" s="34"/>
      <c r="AD34" s="34"/>
      <c r="AE34" s="34"/>
    </row>
    <row r="35" spans="1:31" x14ac:dyDescent="0.25">
      <c r="A35" s="32" t="s">
        <v>119</v>
      </c>
      <c r="B35" s="32">
        <v>0</v>
      </c>
      <c r="C35" s="32">
        <v>0</v>
      </c>
      <c r="D35" s="32">
        <v>0</v>
      </c>
      <c r="E35" s="32">
        <v>39.530642229999998</v>
      </c>
      <c r="F35" s="32">
        <v>0</v>
      </c>
      <c r="G35" s="32">
        <v>0</v>
      </c>
      <c r="H35" s="32">
        <v>0</v>
      </c>
      <c r="I35" s="32">
        <v>0.77076807999999997</v>
      </c>
      <c r="J35" s="32">
        <v>0</v>
      </c>
      <c r="K35" s="32">
        <v>0</v>
      </c>
      <c r="L35" s="32">
        <v>0</v>
      </c>
      <c r="M35" s="32">
        <v>0</v>
      </c>
      <c r="N35" s="32">
        <v>0</v>
      </c>
      <c r="O35" s="32">
        <v>0</v>
      </c>
      <c r="P35" s="32">
        <v>83.013096779999998</v>
      </c>
      <c r="Q35" s="32">
        <v>73.442803150000003</v>
      </c>
      <c r="R35" s="32">
        <v>61.648350310000005</v>
      </c>
      <c r="S35" s="32">
        <v>49.54928426</v>
      </c>
      <c r="T35" s="32">
        <v>47.07800177</v>
      </c>
      <c r="U35" s="32">
        <v>77.913264980000008</v>
      </c>
      <c r="V35" s="32"/>
      <c r="W35" s="32"/>
      <c r="X35" s="32">
        <v>39.530642229999998</v>
      </c>
      <c r="Y35" s="32">
        <v>0.77076807999999997</v>
      </c>
      <c r="Z35" s="32">
        <v>0</v>
      </c>
      <c r="AA35" s="32">
        <v>73.442803150000003</v>
      </c>
      <c r="AB35" s="32">
        <v>77.913264980000008</v>
      </c>
      <c r="AC35" s="34"/>
      <c r="AD35" s="34"/>
      <c r="AE35" s="34"/>
    </row>
    <row r="36" spans="1:31" x14ac:dyDescent="0.25">
      <c r="A36" s="32" t="s">
        <v>118</v>
      </c>
      <c r="B36" s="32">
        <v>1.3665966699999998</v>
      </c>
      <c r="C36" s="32">
        <v>1.6919961700000001</v>
      </c>
      <c r="D36" s="32">
        <v>1.6406931700000003</v>
      </c>
      <c r="E36" s="32">
        <v>1.6947016700000002</v>
      </c>
      <c r="F36" s="32">
        <v>18.215428669999998</v>
      </c>
      <c r="G36" s="32">
        <v>17.387891670000002</v>
      </c>
      <c r="H36" s="32">
        <v>18.340799669999999</v>
      </c>
      <c r="I36" s="32">
        <v>17.340474</v>
      </c>
      <c r="J36" s="32">
        <v>16.385312300000002</v>
      </c>
      <c r="K36" s="32">
        <v>15.284043280000002</v>
      </c>
      <c r="L36" s="32">
        <v>14.1723316</v>
      </c>
      <c r="M36" s="32">
        <v>13.20511247</v>
      </c>
      <c r="N36" s="32">
        <v>12.098965789999998</v>
      </c>
      <c r="O36" s="32">
        <v>11.012904689999999</v>
      </c>
      <c r="P36" s="32">
        <v>9.9546801799999987</v>
      </c>
      <c r="Q36" s="32">
        <v>9.1326929399999983</v>
      </c>
      <c r="R36" s="32">
        <v>8.8048039199999995</v>
      </c>
      <c r="S36" s="32">
        <v>7.7105425000000007</v>
      </c>
      <c r="T36" s="32">
        <v>6.4912674999999993</v>
      </c>
      <c r="U36" s="32">
        <v>3.5016297300000003</v>
      </c>
      <c r="V36" s="37"/>
      <c r="W36" s="36"/>
      <c r="X36" s="32">
        <v>1.6947016700000002</v>
      </c>
      <c r="Y36" s="32">
        <v>17.340474</v>
      </c>
      <c r="Z36" s="32">
        <v>13.20511247</v>
      </c>
      <c r="AA36" s="32">
        <v>9.1326929399999983</v>
      </c>
      <c r="AB36" s="32">
        <v>3.5016297300000003</v>
      </c>
      <c r="AC36" s="34"/>
      <c r="AD36" s="34"/>
      <c r="AE36" s="34"/>
    </row>
    <row r="37" spans="1:31" x14ac:dyDescent="0.25">
      <c r="A37" s="32" t="s">
        <v>117</v>
      </c>
      <c r="B37" s="32">
        <v>61.390037829999997</v>
      </c>
      <c r="C37" s="32">
        <v>72.011149980000013</v>
      </c>
      <c r="D37" s="32">
        <v>80.685736650000024</v>
      </c>
      <c r="E37" s="32">
        <v>95.974778450000002</v>
      </c>
      <c r="F37" s="32">
        <v>109.14491526</v>
      </c>
      <c r="G37" s="32">
        <v>118.70089222000001</v>
      </c>
      <c r="H37" s="32">
        <v>124.91001236999999</v>
      </c>
      <c r="I37" s="32">
        <v>143.30128325999999</v>
      </c>
      <c r="J37" s="32">
        <v>145.79986675000001</v>
      </c>
      <c r="K37" s="32">
        <v>151.88384152999998</v>
      </c>
      <c r="L37" s="32">
        <v>151.94825282999997</v>
      </c>
      <c r="M37" s="32">
        <v>154.20006535000002</v>
      </c>
      <c r="N37" s="32">
        <v>150.93011714000002</v>
      </c>
      <c r="O37" s="32">
        <v>148.04013726000002</v>
      </c>
      <c r="P37" s="32">
        <v>144.86391109000002</v>
      </c>
      <c r="Q37" s="32">
        <v>153.50989159</v>
      </c>
      <c r="R37" s="32">
        <v>145.30790983000003</v>
      </c>
      <c r="S37" s="32">
        <v>134.73186694999998</v>
      </c>
      <c r="T37" s="32">
        <v>138.58808032000002</v>
      </c>
      <c r="U37" s="32">
        <v>45.279007219999997</v>
      </c>
      <c r="V37" s="32"/>
      <c r="W37" s="36"/>
      <c r="X37" s="32">
        <v>95.974778450000002</v>
      </c>
      <c r="Y37" s="32">
        <v>143.30128325999999</v>
      </c>
      <c r="Z37" s="32">
        <v>154.20006535000002</v>
      </c>
      <c r="AA37" s="32">
        <v>153.50989159</v>
      </c>
      <c r="AB37" s="32">
        <v>45.279007219999997</v>
      </c>
      <c r="AC37" s="34"/>
      <c r="AD37" s="34"/>
      <c r="AE37" s="34"/>
    </row>
    <row r="38" spans="1:31" x14ac:dyDescent="0.25">
      <c r="A38" s="35" t="s">
        <v>116</v>
      </c>
      <c r="B38" s="35">
        <v>6859.2128355300019</v>
      </c>
      <c r="C38" s="35">
        <v>8130.1897022800022</v>
      </c>
      <c r="D38" s="35">
        <v>9080.2383306400006</v>
      </c>
      <c r="E38" s="35">
        <v>9660.6501493499964</v>
      </c>
      <c r="F38" s="35">
        <v>9552.2228082299989</v>
      </c>
      <c r="G38" s="35">
        <v>10697.792950790001</v>
      </c>
      <c r="H38" s="35">
        <v>10871.957133979999</v>
      </c>
      <c r="I38" s="35">
        <v>10620.427994609865</v>
      </c>
      <c r="J38" s="35">
        <v>10672.158744010014</v>
      </c>
      <c r="K38" s="35">
        <v>11373.907789269999</v>
      </c>
      <c r="L38" s="35">
        <v>12571.485487219999</v>
      </c>
      <c r="M38" s="35">
        <v>11586.258581379996</v>
      </c>
      <c r="N38" s="35">
        <v>11644.027951950005</v>
      </c>
      <c r="O38" s="35">
        <v>11626.467923439997</v>
      </c>
      <c r="P38" s="35">
        <v>10459.048529799999</v>
      </c>
      <c r="Q38" s="35">
        <v>10105.487871160005</v>
      </c>
      <c r="R38" s="35">
        <v>9806.8688689300052</v>
      </c>
      <c r="S38" s="35">
        <v>8893.526451810003</v>
      </c>
      <c r="T38" s="35">
        <v>10137.421951870001</v>
      </c>
      <c r="U38" s="35">
        <v>11528.027582170003</v>
      </c>
      <c r="V38" s="32"/>
      <c r="W38" s="36"/>
      <c r="X38" s="35">
        <v>9660.6501493499964</v>
      </c>
      <c r="Y38" s="35">
        <v>10620.427994609865</v>
      </c>
      <c r="Z38" s="35">
        <v>11586.258581379996</v>
      </c>
      <c r="AA38" s="35">
        <v>10105.487871160005</v>
      </c>
      <c r="AB38" s="35">
        <v>11528.027582170003</v>
      </c>
      <c r="AC38" s="34"/>
      <c r="AD38" s="34"/>
      <c r="AE38" s="34"/>
    </row>
    <row r="39" spans="1:31" x14ac:dyDescent="0.25">
      <c r="A39" s="32"/>
      <c r="B39" s="32"/>
      <c r="C39" s="32"/>
      <c r="D39" s="32"/>
      <c r="E39" s="32"/>
      <c r="F39" s="32"/>
      <c r="G39" s="32"/>
      <c r="H39" s="32"/>
      <c r="I39" s="32"/>
      <c r="J39" s="32"/>
      <c r="K39" s="32"/>
      <c r="L39" s="32"/>
      <c r="M39" s="32"/>
      <c r="N39" s="32"/>
      <c r="O39" s="32"/>
      <c r="P39" s="32"/>
      <c r="Q39" s="32"/>
      <c r="R39" s="32"/>
      <c r="S39" s="32"/>
      <c r="T39" s="32"/>
      <c r="U39" s="32"/>
      <c r="W39" s="36"/>
      <c r="X39" s="32"/>
      <c r="Y39" s="32"/>
      <c r="Z39" s="32"/>
      <c r="AA39" s="32"/>
      <c r="AB39" s="32"/>
      <c r="AC39" s="34"/>
      <c r="AD39" s="34"/>
      <c r="AE39" s="34"/>
    </row>
    <row r="40" spans="1:31" x14ac:dyDescent="0.25">
      <c r="A40" s="32" t="s">
        <v>40</v>
      </c>
      <c r="B40" s="32">
        <v>4928.4073258499993</v>
      </c>
      <c r="C40" s="32">
        <v>6072.0701717000002</v>
      </c>
      <c r="D40" s="32">
        <v>6908.6506436500003</v>
      </c>
      <c r="E40" s="32">
        <v>7365.63330503</v>
      </c>
      <c r="F40" s="32">
        <v>7281.3813406300014</v>
      </c>
      <c r="G40" s="32">
        <v>8431.8509721299961</v>
      </c>
      <c r="H40" s="32">
        <v>8754.7682137499996</v>
      </c>
      <c r="I40" s="32">
        <v>8519.5234186199996</v>
      </c>
      <c r="J40" s="32">
        <v>8556.8315874400014</v>
      </c>
      <c r="K40" s="32">
        <v>8951.0762932300004</v>
      </c>
      <c r="L40" s="32">
        <v>10063.57830891</v>
      </c>
      <c r="M40" s="32">
        <v>8991.7713202100003</v>
      </c>
      <c r="N40" s="32">
        <v>9005.9002700599995</v>
      </c>
      <c r="O40" s="32">
        <v>9114.9360235900003</v>
      </c>
      <c r="P40" s="32">
        <v>8307.2079009900008</v>
      </c>
      <c r="Q40" s="32">
        <v>7933.9034462100008</v>
      </c>
      <c r="R40" s="32">
        <v>7616.2825225500001</v>
      </c>
      <c r="S40" s="32">
        <v>6691.0339880400006</v>
      </c>
      <c r="T40" s="32">
        <v>7888.0985309899997</v>
      </c>
      <c r="U40" s="32">
        <v>9347.608159129999</v>
      </c>
      <c r="X40" s="32">
        <v>7365.63330503</v>
      </c>
      <c r="Y40" s="32">
        <v>8519.5234186199996</v>
      </c>
      <c r="Z40" s="32">
        <v>8991.7713202100003</v>
      </c>
      <c r="AA40" s="32">
        <v>7933.9034462100008</v>
      </c>
      <c r="AB40" s="32">
        <v>9347.608159129999</v>
      </c>
      <c r="AC40" s="34"/>
      <c r="AD40" s="34"/>
      <c r="AE40" s="34"/>
    </row>
    <row r="41" spans="1:31" x14ac:dyDescent="0.25">
      <c r="A41" s="32" t="s">
        <v>115</v>
      </c>
      <c r="B41" s="32">
        <v>75.384218879999992</v>
      </c>
      <c r="C41" s="32">
        <v>89.031108959999983</v>
      </c>
      <c r="D41" s="32">
        <v>100.05044878999998</v>
      </c>
      <c r="E41" s="32">
        <v>100.00518069</v>
      </c>
      <c r="F41" s="32">
        <v>132.46312960999998</v>
      </c>
      <c r="G41" s="32">
        <v>148.83963286999992</v>
      </c>
      <c r="H41" s="32">
        <v>125.70291223999996</v>
      </c>
      <c r="I41" s="32">
        <v>149.51956248999997</v>
      </c>
      <c r="J41" s="32">
        <v>140.47995359999999</v>
      </c>
      <c r="K41" s="32">
        <v>147.02575651999999</v>
      </c>
      <c r="L41" s="32">
        <v>139.03947046000002</v>
      </c>
      <c r="M41" s="32">
        <v>142.53408311999996</v>
      </c>
      <c r="N41" s="32">
        <v>128.07203699999997</v>
      </c>
      <c r="O41" s="32">
        <v>122.45152376999997</v>
      </c>
      <c r="P41" s="32">
        <v>157.06066632</v>
      </c>
      <c r="Q41" s="32">
        <v>142.43851382000003</v>
      </c>
      <c r="R41" s="32">
        <v>129.25058518</v>
      </c>
      <c r="S41" s="32">
        <v>105.64511578</v>
      </c>
      <c r="T41" s="32">
        <v>137.90644388999999</v>
      </c>
      <c r="U41" s="32">
        <v>162.14400364000002</v>
      </c>
      <c r="V41" s="32"/>
      <c r="X41" s="32">
        <v>100.00518069</v>
      </c>
      <c r="Y41" s="32">
        <v>149.51956248999997</v>
      </c>
      <c r="Z41" s="32">
        <v>142.53408311999996</v>
      </c>
      <c r="AA41" s="32">
        <v>142.43851382000003</v>
      </c>
      <c r="AB41" s="32">
        <v>162.14400364000002</v>
      </c>
      <c r="AC41" s="34"/>
      <c r="AD41" s="34"/>
      <c r="AE41" s="34"/>
    </row>
    <row r="42" spans="1:31" x14ac:dyDescent="0.25">
      <c r="A42" s="32" t="s">
        <v>114</v>
      </c>
      <c r="B42" s="32">
        <v>10.006797550000002</v>
      </c>
      <c r="C42" s="32">
        <v>10.006797550000002</v>
      </c>
      <c r="D42" s="32">
        <v>10.006797550000002</v>
      </c>
      <c r="E42" s="32">
        <v>110.77565405</v>
      </c>
      <c r="F42" s="32">
        <v>27.813670800000001</v>
      </c>
      <c r="G42" s="32">
        <v>23.745972800000001</v>
      </c>
      <c r="H42" s="32">
        <v>23.745972800000001</v>
      </c>
      <c r="I42" s="32">
        <v>36.977362597467668</v>
      </c>
      <c r="J42" s="32">
        <v>-2.2637710000002698E-2</v>
      </c>
      <c r="K42" s="32">
        <v>-2.2637710000002698E-2</v>
      </c>
      <c r="L42" s="32">
        <v>-2.2637710000002698E-2</v>
      </c>
      <c r="M42" s="32">
        <v>82.854972290000006</v>
      </c>
      <c r="N42" s="32">
        <v>63.879270290000001</v>
      </c>
      <c r="O42" s="32">
        <v>0</v>
      </c>
      <c r="P42" s="32">
        <v>0</v>
      </c>
      <c r="Q42" s="32">
        <v>8.2258780000000004E-2</v>
      </c>
      <c r="R42" s="32">
        <v>0</v>
      </c>
      <c r="S42" s="32">
        <v>0</v>
      </c>
      <c r="T42" s="32">
        <v>0</v>
      </c>
      <c r="U42" s="32">
        <v>0</v>
      </c>
      <c r="V42" s="32"/>
      <c r="W42" s="36"/>
      <c r="X42" s="32">
        <v>110.77565405</v>
      </c>
      <c r="Y42" s="32">
        <v>36.977362597467668</v>
      </c>
      <c r="Z42" s="32">
        <v>82.854972290000006</v>
      </c>
      <c r="AA42" s="32">
        <v>8.2258780000000004E-2</v>
      </c>
      <c r="AB42" s="32">
        <v>0</v>
      </c>
      <c r="AC42" s="34"/>
      <c r="AD42" s="34"/>
      <c r="AE42" s="34"/>
    </row>
    <row r="43" spans="1:31" x14ac:dyDescent="0.25">
      <c r="A43" s="32" t="s">
        <v>113</v>
      </c>
      <c r="B43" s="32">
        <v>24.45191488</v>
      </c>
      <c r="C43" s="32">
        <v>53.035952840000007</v>
      </c>
      <c r="D43" s="32">
        <v>78.836411740000003</v>
      </c>
      <c r="E43" s="32">
        <v>0</v>
      </c>
      <c r="F43" s="32">
        <v>25.791415860000001</v>
      </c>
      <c r="G43" s="32">
        <v>13.55026859</v>
      </c>
      <c r="H43" s="32">
        <v>40.131571659999992</v>
      </c>
      <c r="I43" s="32">
        <v>0</v>
      </c>
      <c r="J43" s="32">
        <v>14.639022560000001</v>
      </c>
      <c r="K43" s="32">
        <v>40.545917340000003</v>
      </c>
      <c r="L43" s="32">
        <v>65.204266689999997</v>
      </c>
      <c r="M43" s="32">
        <v>0.54209322999999998</v>
      </c>
      <c r="N43" s="32">
        <v>21.500242950000001</v>
      </c>
      <c r="O43" s="32">
        <v>36.334499559999998</v>
      </c>
      <c r="P43" s="32">
        <v>0</v>
      </c>
      <c r="Q43" s="32">
        <v>0</v>
      </c>
      <c r="R43" s="32">
        <v>0</v>
      </c>
      <c r="S43" s="32">
        <v>0</v>
      </c>
      <c r="T43" s="32">
        <v>0</v>
      </c>
      <c r="U43" s="32">
        <v>0</v>
      </c>
      <c r="V43" s="32"/>
      <c r="W43" s="36"/>
      <c r="X43" s="32">
        <v>0</v>
      </c>
      <c r="Y43" s="32">
        <v>0</v>
      </c>
      <c r="Z43" s="32">
        <v>0.54209322999999998</v>
      </c>
      <c r="AA43" s="32">
        <v>0</v>
      </c>
      <c r="AB43" s="32">
        <v>0</v>
      </c>
      <c r="AC43" s="34"/>
      <c r="AD43" s="34"/>
      <c r="AE43" s="34"/>
    </row>
    <row r="44" spans="1:31" x14ac:dyDescent="0.25">
      <c r="A44" s="32" t="s">
        <v>112</v>
      </c>
      <c r="B44" s="32">
        <v>399.37500003000002</v>
      </c>
      <c r="C44" s="32">
        <v>399.50000004000003</v>
      </c>
      <c r="D44" s="32">
        <v>399.62500005000004</v>
      </c>
      <c r="E44" s="32">
        <v>399.75000005999999</v>
      </c>
      <c r="F44" s="32">
        <v>298.87500007</v>
      </c>
      <c r="G44" s="32">
        <v>231</v>
      </c>
      <c r="H44" s="32">
        <v>0</v>
      </c>
      <c r="I44" s="32">
        <v>0</v>
      </c>
      <c r="J44" s="32">
        <v>0</v>
      </c>
      <c r="K44" s="32">
        <v>0</v>
      </c>
      <c r="L44" s="32">
        <v>0</v>
      </c>
      <c r="M44" s="32">
        <v>0</v>
      </c>
      <c r="N44" s="32">
        <v>0</v>
      </c>
      <c r="O44" s="32">
        <v>0</v>
      </c>
      <c r="P44" s="32">
        <v>0</v>
      </c>
      <c r="Q44" s="32">
        <v>0</v>
      </c>
      <c r="R44" s="32">
        <v>0</v>
      </c>
      <c r="S44" s="32">
        <v>0</v>
      </c>
      <c r="T44" s="32">
        <v>0</v>
      </c>
      <c r="U44" s="32">
        <v>0</v>
      </c>
      <c r="V44" s="32"/>
      <c r="W44" s="36"/>
      <c r="X44" s="32">
        <v>399.75000005999999</v>
      </c>
      <c r="Y44" s="32">
        <v>0</v>
      </c>
      <c r="Z44" s="32">
        <v>0</v>
      </c>
      <c r="AA44" s="32">
        <v>0</v>
      </c>
      <c r="AB44" s="32">
        <v>0</v>
      </c>
      <c r="AC44" s="34"/>
      <c r="AD44" s="34"/>
      <c r="AE44" s="34"/>
    </row>
    <row r="45" spans="1:31" x14ac:dyDescent="0.25">
      <c r="A45" s="32" t="s">
        <v>111</v>
      </c>
      <c r="B45" s="32">
        <v>64.631666580000001</v>
      </c>
      <c r="C45" s="32">
        <v>64.664166570000006</v>
      </c>
      <c r="D45" s="32">
        <v>64.696666560000011</v>
      </c>
      <c r="E45" s="32">
        <v>64.729166549999988</v>
      </c>
      <c r="F45" s="32">
        <v>64.761666539999993</v>
      </c>
      <c r="G45" s="32">
        <v>64.794166529999998</v>
      </c>
      <c r="H45" s="32">
        <v>64.826666520000003</v>
      </c>
      <c r="I45" s="32">
        <v>64.859166509999994</v>
      </c>
      <c r="J45" s="32">
        <v>64.891666499999999</v>
      </c>
      <c r="K45" s="32">
        <v>64.924166490000005</v>
      </c>
      <c r="L45" s="32">
        <v>64.956666479999996</v>
      </c>
      <c r="M45" s="32">
        <v>64.989166470000001</v>
      </c>
      <c r="N45" s="32">
        <v>106.8</v>
      </c>
      <c r="O45" s="32">
        <v>65</v>
      </c>
      <c r="P45" s="32">
        <v>65</v>
      </c>
      <c r="Q45" s="32">
        <v>65</v>
      </c>
      <c r="R45" s="32">
        <v>65</v>
      </c>
      <c r="S45" s="32">
        <v>65</v>
      </c>
      <c r="T45" s="32">
        <v>65</v>
      </c>
      <c r="U45" s="32">
        <v>65</v>
      </c>
      <c r="V45" s="32"/>
      <c r="W45" s="36"/>
      <c r="X45" s="32">
        <v>64.729166549999988</v>
      </c>
      <c r="Y45" s="32">
        <v>64.859166509999994</v>
      </c>
      <c r="Z45" s="32">
        <v>64.989166470000001</v>
      </c>
      <c r="AA45" s="32">
        <v>65</v>
      </c>
      <c r="AB45" s="32">
        <v>65</v>
      </c>
      <c r="AC45" s="34"/>
      <c r="AD45" s="34"/>
      <c r="AE45" s="34"/>
    </row>
    <row r="46" spans="1:31" x14ac:dyDescent="0.25">
      <c r="A46" s="35" t="s">
        <v>110</v>
      </c>
      <c r="B46" s="35">
        <v>5502.256923769999</v>
      </c>
      <c r="C46" s="35">
        <v>6688.3081976600006</v>
      </c>
      <c r="D46" s="35">
        <v>7561.8659683400001</v>
      </c>
      <c r="E46" s="35">
        <v>8040.8933063800005</v>
      </c>
      <c r="F46" s="35">
        <v>7831.0862235100021</v>
      </c>
      <c r="G46" s="35">
        <v>8913.7810129199952</v>
      </c>
      <c r="H46" s="35">
        <v>9009.17533697</v>
      </c>
      <c r="I46" s="35">
        <v>8770.8795102174681</v>
      </c>
      <c r="J46" s="35">
        <v>8776.8195923900021</v>
      </c>
      <c r="K46" s="35">
        <v>9203.5494958700001</v>
      </c>
      <c r="L46" s="35">
        <v>10332.756074830002</v>
      </c>
      <c r="M46" s="35">
        <v>9282.6916353199995</v>
      </c>
      <c r="N46" s="35">
        <v>9326.1518202999978</v>
      </c>
      <c r="O46" s="35">
        <v>9338.7220469200001</v>
      </c>
      <c r="P46" s="35">
        <v>8529.2685673100004</v>
      </c>
      <c r="Q46" s="35">
        <v>8141.4242188100006</v>
      </c>
      <c r="R46" s="35">
        <v>7810.5331077299998</v>
      </c>
      <c r="S46" s="35">
        <v>6861.6791038199999</v>
      </c>
      <c r="T46" s="35">
        <v>8091.0049748800002</v>
      </c>
      <c r="U46" s="35">
        <v>9574.7521627699989</v>
      </c>
      <c r="V46" s="37"/>
      <c r="W46" s="36"/>
      <c r="X46" s="35">
        <v>8040.8933063800005</v>
      </c>
      <c r="Y46" s="35">
        <v>8770.8795102174681</v>
      </c>
      <c r="Z46" s="35">
        <v>9282.6916353199995</v>
      </c>
      <c r="AA46" s="35">
        <v>8141.4242188100006</v>
      </c>
      <c r="AB46" s="35">
        <v>9574.7521627699989</v>
      </c>
      <c r="AC46" s="34"/>
      <c r="AD46" s="34"/>
      <c r="AE46" s="34"/>
    </row>
    <row r="47" spans="1:31" x14ac:dyDescent="0.25">
      <c r="A47" s="32"/>
      <c r="B47" s="32"/>
      <c r="C47" s="32"/>
      <c r="D47" s="32"/>
      <c r="E47" s="32"/>
      <c r="F47" s="32"/>
      <c r="G47" s="32"/>
      <c r="H47" s="32"/>
      <c r="I47" s="32"/>
      <c r="J47" s="32"/>
      <c r="K47" s="32"/>
      <c r="L47" s="32"/>
      <c r="W47" s="36"/>
      <c r="X47" s="32"/>
      <c r="Y47" s="32"/>
      <c r="AC47" s="34"/>
      <c r="AD47" s="34"/>
      <c r="AE47" s="34"/>
    </row>
    <row r="48" spans="1:31" x14ac:dyDescent="0.25">
      <c r="A48" s="32" t="s">
        <v>109</v>
      </c>
      <c r="B48" s="32">
        <v>44.55</v>
      </c>
      <c r="C48" s="32">
        <v>44.55</v>
      </c>
      <c r="D48" s="32">
        <v>44.55</v>
      </c>
      <c r="E48" s="32">
        <v>44.55</v>
      </c>
      <c r="F48" s="32">
        <v>44.55</v>
      </c>
      <c r="G48" s="32">
        <v>44.55</v>
      </c>
      <c r="H48" s="32">
        <v>44.55</v>
      </c>
      <c r="I48" s="32">
        <v>44.55</v>
      </c>
      <c r="J48" s="32">
        <v>44.55</v>
      </c>
      <c r="K48" s="32">
        <v>244.55</v>
      </c>
      <c r="L48" s="32">
        <v>244.55</v>
      </c>
      <c r="M48" s="32">
        <v>244.55</v>
      </c>
      <c r="N48" s="32">
        <v>199.55</v>
      </c>
      <c r="O48" s="32">
        <v>199.55</v>
      </c>
      <c r="P48" s="32">
        <v>199.55</v>
      </c>
      <c r="Q48" s="32">
        <v>199.55</v>
      </c>
      <c r="R48" s="32">
        <v>199.55</v>
      </c>
      <c r="S48" s="32">
        <v>199.55</v>
      </c>
      <c r="T48" s="32">
        <v>199.55</v>
      </c>
      <c r="U48" s="32">
        <v>199.55</v>
      </c>
      <c r="V48" s="32"/>
      <c r="W48" s="36"/>
      <c r="X48" s="32">
        <v>44.55</v>
      </c>
      <c r="Y48" s="32">
        <v>44.55</v>
      </c>
      <c r="Z48" s="32">
        <v>244.55</v>
      </c>
      <c r="AA48" s="32">
        <v>199.55</v>
      </c>
      <c r="AB48" s="32">
        <v>199.55</v>
      </c>
      <c r="AC48" s="34"/>
      <c r="AD48" s="34"/>
      <c r="AE48" s="34"/>
    </row>
    <row r="49" spans="1:31" x14ac:dyDescent="0.25">
      <c r="A49" s="32" t="s">
        <v>108</v>
      </c>
      <c r="B49" s="32">
        <v>171.38062100000002</v>
      </c>
      <c r="C49" s="32">
        <v>171.446325</v>
      </c>
      <c r="D49" s="32">
        <v>171.46385599999999</v>
      </c>
      <c r="E49" s="32">
        <v>172.71213699999998</v>
      </c>
      <c r="F49" s="32">
        <v>182.61213699999999</v>
      </c>
      <c r="G49" s="32">
        <v>182.768866</v>
      </c>
      <c r="H49" s="32">
        <v>182.768866</v>
      </c>
      <c r="I49" s="32">
        <v>184.11972800000001</v>
      </c>
      <c r="J49" s="32">
        <v>184.11972800000001</v>
      </c>
      <c r="K49" s="32">
        <v>186.36849799999999</v>
      </c>
      <c r="L49" s="32">
        <v>186.53806899999998</v>
      </c>
      <c r="M49" s="32">
        <v>186.61373900000001</v>
      </c>
      <c r="N49" s="32">
        <v>186.855142</v>
      </c>
      <c r="O49" s="32">
        <v>186.894611</v>
      </c>
      <c r="P49" s="32">
        <v>186.971486</v>
      </c>
      <c r="Q49" s="32">
        <v>187.13719399999999</v>
      </c>
      <c r="R49" s="32">
        <v>187.40811099999999</v>
      </c>
      <c r="S49" s="32">
        <v>187.40811099999999</v>
      </c>
      <c r="T49" s="32">
        <v>187.59012899999999</v>
      </c>
      <c r="U49" s="32">
        <v>187.59448800000001</v>
      </c>
      <c r="V49" s="32"/>
      <c r="W49" s="36"/>
      <c r="X49" s="32">
        <v>172.71213699999998</v>
      </c>
      <c r="Y49" s="32">
        <v>184.11972800000001</v>
      </c>
      <c r="Z49" s="32">
        <v>186.61373900000001</v>
      </c>
      <c r="AA49" s="32">
        <v>187.13719399999999</v>
      </c>
      <c r="AB49" s="32">
        <v>187.59448800000001</v>
      </c>
      <c r="AC49" s="34"/>
      <c r="AD49" s="34"/>
      <c r="AE49" s="34"/>
    </row>
    <row r="50" spans="1:31" x14ac:dyDescent="0.25">
      <c r="A50" s="32" t="s">
        <v>107</v>
      </c>
      <c r="B50" s="32">
        <v>771.85111901000005</v>
      </c>
      <c r="C50" s="32">
        <v>771.85111901000005</v>
      </c>
      <c r="D50" s="32">
        <v>771.85111901000005</v>
      </c>
      <c r="E50" s="32">
        <v>771.85111901000005</v>
      </c>
      <c r="F50" s="32">
        <v>786.67196625000008</v>
      </c>
      <c r="G50" s="32">
        <v>786.67196625000008</v>
      </c>
      <c r="H50" s="32">
        <v>786.67196625000008</v>
      </c>
      <c r="I50" s="32">
        <v>786.67196625000008</v>
      </c>
      <c r="J50" s="32">
        <v>786.67196625000008</v>
      </c>
      <c r="K50" s="32">
        <v>786.67196625000008</v>
      </c>
      <c r="L50" s="32">
        <v>786.67196625000008</v>
      </c>
      <c r="M50" s="32">
        <v>786.67196625000008</v>
      </c>
      <c r="N50" s="32">
        <v>786.67196625000008</v>
      </c>
      <c r="O50" s="32">
        <v>786.67196625000008</v>
      </c>
      <c r="P50" s="32">
        <v>786.67196625000008</v>
      </c>
      <c r="Q50" s="32">
        <v>786.67196625000008</v>
      </c>
      <c r="R50" s="32">
        <v>786.67196625000008</v>
      </c>
      <c r="S50" s="32">
        <v>786.67196625000008</v>
      </c>
      <c r="T50" s="32">
        <v>786.67196624999997</v>
      </c>
      <c r="U50" s="32">
        <v>786.67196625000008</v>
      </c>
      <c r="V50" s="32"/>
      <c r="W50" s="36"/>
      <c r="X50" s="32">
        <v>771.85111901000005</v>
      </c>
      <c r="Y50" s="32">
        <v>786.67196625000008</v>
      </c>
      <c r="Z50" s="32">
        <v>786.67196625000008</v>
      </c>
      <c r="AA50" s="32">
        <v>786.67196625000008</v>
      </c>
      <c r="AB50" s="32">
        <v>786.67196625000008</v>
      </c>
      <c r="AC50" s="34"/>
      <c r="AD50" s="34"/>
      <c r="AE50" s="34"/>
    </row>
    <row r="51" spans="1:31" x14ac:dyDescent="0.25">
      <c r="A51" s="32" t="s">
        <v>106</v>
      </c>
      <c r="B51" s="32">
        <v>38.489979380000001</v>
      </c>
      <c r="C51" s="32">
        <v>36.608155380000007</v>
      </c>
      <c r="D51" s="32">
        <v>38.948723380000004</v>
      </c>
      <c r="E51" s="32">
        <v>42.22695238</v>
      </c>
      <c r="F51" s="32">
        <v>43.445837380000007</v>
      </c>
      <c r="G51" s="32">
        <v>45.679340379999999</v>
      </c>
      <c r="H51" s="32">
        <v>44.947167380000003</v>
      </c>
      <c r="I51" s="32">
        <v>45.80308556</v>
      </c>
      <c r="J51" s="32">
        <v>46.656765559999997</v>
      </c>
      <c r="K51" s="32">
        <v>47.360661</v>
      </c>
      <c r="L51" s="32">
        <v>47.918548000000001</v>
      </c>
      <c r="M51" s="32">
        <v>48.264592</v>
      </c>
      <c r="N51" s="32">
        <v>48.419986999999999</v>
      </c>
      <c r="O51" s="32">
        <v>50.007928</v>
      </c>
      <c r="P51" s="32">
        <v>50.743222000000003</v>
      </c>
      <c r="Q51" s="32">
        <v>53.831582000000004</v>
      </c>
      <c r="R51" s="32">
        <v>53.879652</v>
      </c>
      <c r="S51" s="32">
        <v>56.661999000000002</v>
      </c>
      <c r="T51" s="32">
        <v>56.685634999999998</v>
      </c>
      <c r="U51" s="32">
        <v>56.410758999999999</v>
      </c>
      <c r="V51" s="32"/>
      <c r="W51" s="36"/>
      <c r="X51" s="32">
        <v>42.22695238</v>
      </c>
      <c r="Y51" s="32">
        <v>45.80308556</v>
      </c>
      <c r="Z51" s="32">
        <v>48.264592</v>
      </c>
      <c r="AA51" s="32">
        <v>53.831582000000004</v>
      </c>
      <c r="AB51" s="32">
        <v>56.410758999999999</v>
      </c>
      <c r="AC51" s="34"/>
      <c r="AD51" s="34"/>
      <c r="AE51" s="34"/>
    </row>
    <row r="52" spans="1:31" x14ac:dyDescent="0.25">
      <c r="A52" s="32" t="s">
        <v>105</v>
      </c>
      <c r="B52" s="32">
        <v>330.68419332000002</v>
      </c>
      <c r="C52" s="32">
        <v>417.42590618000003</v>
      </c>
      <c r="D52" s="32">
        <v>491.55866486000002</v>
      </c>
      <c r="E52" s="32">
        <v>588.41663553000001</v>
      </c>
      <c r="F52" s="32">
        <v>663.85664503999999</v>
      </c>
      <c r="G52" s="32">
        <v>724.34176619000004</v>
      </c>
      <c r="H52" s="32">
        <v>803.84379833000003</v>
      </c>
      <c r="I52" s="32">
        <v>788.40370553240314</v>
      </c>
      <c r="J52" s="32">
        <v>833.34069276000002</v>
      </c>
      <c r="K52" s="32">
        <v>905.40716910000003</v>
      </c>
      <c r="L52" s="32">
        <v>973.05083009000009</v>
      </c>
      <c r="M52" s="32">
        <v>1037.4666497600001</v>
      </c>
      <c r="N52" s="32">
        <v>1096.3790373500001</v>
      </c>
      <c r="O52" s="32">
        <v>1064.62137222</v>
      </c>
      <c r="P52" s="32">
        <v>705.84328918999995</v>
      </c>
      <c r="Q52" s="32">
        <v>736.87291104999986</v>
      </c>
      <c r="R52" s="32">
        <v>768.82603290000009</v>
      </c>
      <c r="S52" s="32">
        <v>801.55527269000004</v>
      </c>
      <c r="T52" s="32">
        <v>815.91924769000002</v>
      </c>
      <c r="U52" s="32">
        <v>723.0482070999999</v>
      </c>
      <c r="V52" s="32"/>
      <c r="W52" s="36"/>
      <c r="X52" s="32">
        <v>588.41663553000001</v>
      </c>
      <c r="Y52" s="32">
        <v>788.40370553240314</v>
      </c>
      <c r="Z52" s="32">
        <v>1037.4666497600001</v>
      </c>
      <c r="AA52" s="32">
        <v>736.87291104999986</v>
      </c>
      <c r="AB52" s="32">
        <v>723.0482070999999</v>
      </c>
      <c r="AC52" s="34"/>
      <c r="AD52" s="34"/>
      <c r="AE52" s="34"/>
    </row>
    <row r="53" spans="1:31" x14ac:dyDescent="0.25">
      <c r="A53" s="35" t="s">
        <v>104</v>
      </c>
      <c r="B53" s="35">
        <v>1356.9559127100001</v>
      </c>
      <c r="C53" s="35">
        <v>1441.8815055699999</v>
      </c>
      <c r="D53" s="35">
        <v>1518.37236325</v>
      </c>
      <c r="E53" s="35">
        <v>1619.7568439199999</v>
      </c>
      <c r="F53" s="35">
        <v>1721.1365856699999</v>
      </c>
      <c r="G53" s="35">
        <v>1784.0119388200003</v>
      </c>
      <c r="H53" s="35">
        <v>1862.7817979600002</v>
      </c>
      <c r="I53" s="35">
        <v>1849.548485342403</v>
      </c>
      <c r="J53" s="35">
        <v>1895.3391525700001</v>
      </c>
      <c r="K53" s="35">
        <v>2170.3582943500001</v>
      </c>
      <c r="L53" s="35">
        <v>2238.7294133400005</v>
      </c>
      <c r="M53" s="35">
        <v>2303.5669470100001</v>
      </c>
      <c r="N53" s="35">
        <v>2317.8761326000003</v>
      </c>
      <c r="O53" s="35">
        <v>2287.7458774700003</v>
      </c>
      <c r="P53" s="35">
        <v>1929.7799634400001</v>
      </c>
      <c r="Q53" s="35">
        <v>1964.0636532999999</v>
      </c>
      <c r="R53" s="35">
        <v>1996.3357621500004</v>
      </c>
      <c r="S53" s="35">
        <v>2031.8473489400001</v>
      </c>
      <c r="T53" s="35">
        <v>2046.4169779399999</v>
      </c>
      <c r="U53" s="35">
        <v>1953.2754203499999</v>
      </c>
      <c r="V53" s="37"/>
      <c r="W53" s="36"/>
      <c r="X53" s="35">
        <v>1619.7568439199999</v>
      </c>
      <c r="Y53" s="35">
        <v>1849.5484853424032</v>
      </c>
      <c r="Z53" s="35">
        <v>2303.5669470100001</v>
      </c>
      <c r="AA53" s="35">
        <v>1964.0636532999999</v>
      </c>
      <c r="AB53" s="35">
        <v>1953.2754203499999</v>
      </c>
      <c r="AC53" s="34"/>
      <c r="AD53" s="34"/>
      <c r="AE53" s="34"/>
    </row>
    <row r="54" spans="1:31" x14ac:dyDescent="0.25">
      <c r="A54" s="35" t="s">
        <v>103</v>
      </c>
      <c r="B54" s="35">
        <v>6859.2128364799992</v>
      </c>
      <c r="C54" s="35">
        <v>8130.1897032300012</v>
      </c>
      <c r="D54" s="35">
        <v>9080.2383315900006</v>
      </c>
      <c r="E54" s="35">
        <v>9660.6501503</v>
      </c>
      <c r="F54" s="35">
        <v>9552.2228091800025</v>
      </c>
      <c r="G54" s="35">
        <v>10697.792951739997</v>
      </c>
      <c r="H54" s="35">
        <v>10871.95713493</v>
      </c>
      <c r="I54" s="35">
        <v>10620.42799555987</v>
      </c>
      <c r="J54" s="35">
        <v>10672.158744960003</v>
      </c>
      <c r="K54" s="35">
        <v>11373.907790220001</v>
      </c>
      <c r="L54" s="35">
        <v>12571.485488170001</v>
      </c>
      <c r="M54" s="35">
        <v>11586.25858233</v>
      </c>
      <c r="N54" s="35">
        <v>11644.027952899998</v>
      </c>
      <c r="O54" s="35">
        <v>11626.467924390001</v>
      </c>
      <c r="P54" s="35">
        <v>10459.04853075</v>
      </c>
      <c r="Q54" s="35">
        <v>10105.487872109999</v>
      </c>
      <c r="R54" s="35">
        <v>9806.8688698799997</v>
      </c>
      <c r="S54" s="35">
        <v>8893.5264527599993</v>
      </c>
      <c r="T54" s="35">
        <v>10137.421952819999</v>
      </c>
      <c r="U54" s="35">
        <v>11528.02758312</v>
      </c>
      <c r="V54" s="37"/>
      <c r="W54" s="36"/>
      <c r="X54" s="35">
        <v>9660.6501503</v>
      </c>
      <c r="Y54" s="35">
        <v>10620.42799555987</v>
      </c>
      <c r="Z54" s="35">
        <v>11586.25858233</v>
      </c>
      <c r="AA54" s="35">
        <v>10105.487872109999</v>
      </c>
      <c r="AB54" s="35">
        <v>11528.02758312</v>
      </c>
      <c r="AC54" s="34"/>
      <c r="AD54" s="34"/>
      <c r="AE54" s="34"/>
    </row>
    <row r="56" spans="1:31" x14ac:dyDescent="0.25">
      <c r="B56" s="33"/>
      <c r="C56" s="33"/>
      <c r="D56" s="33"/>
      <c r="E56" s="33"/>
      <c r="F56" s="33"/>
      <c r="G56" s="33"/>
      <c r="H56" s="33"/>
      <c r="I56" s="33"/>
      <c r="J56" s="33"/>
      <c r="K56" s="33"/>
      <c r="L56" s="33"/>
      <c r="M56" s="33"/>
      <c r="N56" s="33"/>
      <c r="O56" s="33"/>
      <c r="P56" s="33"/>
      <c r="Q56" s="33"/>
      <c r="R56" s="33"/>
      <c r="S56" s="33"/>
      <c r="T56" s="33"/>
      <c r="U56" s="33"/>
      <c r="V56" s="33"/>
    </row>
    <row r="57" spans="1:31" x14ac:dyDescent="0.25">
      <c r="B57" s="33"/>
      <c r="C57" s="33"/>
      <c r="D57" s="33"/>
      <c r="E57" s="33"/>
      <c r="F57" s="33"/>
      <c r="G57" s="33"/>
      <c r="H57" s="33"/>
      <c r="I57" s="33"/>
      <c r="J57" s="33"/>
      <c r="K57" s="33"/>
      <c r="L57" s="33"/>
      <c r="M57" s="33"/>
      <c r="N57" s="33"/>
      <c r="O57" s="33"/>
      <c r="P57" s="33"/>
      <c r="Q57" s="33"/>
      <c r="R57" s="33"/>
      <c r="S57" s="33"/>
      <c r="T57" s="33"/>
      <c r="U57" s="33"/>
      <c r="V57" s="33"/>
    </row>
    <row r="61" spans="1:31" x14ac:dyDescent="0.25">
      <c r="P61" s="32"/>
      <c r="Q61" s="32"/>
      <c r="R61" s="32"/>
      <c r="S61" s="32"/>
      <c r="T61" s="32"/>
      <c r="U61" s="32"/>
      <c r="V61" s="32"/>
      <c r="X61" s="23" t="s">
        <v>102</v>
      </c>
    </row>
  </sheetData>
  <phoneticPr fontId="3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1C793-4D15-4EB9-9E2F-BCC7E9CE9FDF}">
  <dimension ref="A1:C35"/>
  <sheetViews>
    <sheetView showGridLines="0" zoomScaleNormal="100" workbookViewId="0">
      <pane ySplit="4" topLeftCell="A5" activePane="bottomLeft" state="frozen"/>
      <selection pane="bottomLeft" activeCell="A5" sqref="A5"/>
    </sheetView>
  </sheetViews>
  <sheetFormatPr baseColWidth="10" defaultColWidth="11.42578125" defaultRowHeight="15" x14ac:dyDescent="0.25"/>
  <cols>
    <col min="1" max="1" width="69.5703125" customWidth="1"/>
  </cols>
  <sheetData>
    <row r="1" spans="1:3" ht="18.75" x14ac:dyDescent="0.25">
      <c r="A1" s="70"/>
    </row>
    <row r="2" spans="1:3" ht="18.75" x14ac:dyDescent="0.25">
      <c r="A2" s="70" t="s">
        <v>160</v>
      </c>
    </row>
    <row r="3" spans="1:3" ht="18.75" x14ac:dyDescent="0.25">
      <c r="A3" s="70"/>
    </row>
    <row r="4" spans="1:3" ht="15.75" thickBot="1" x14ac:dyDescent="0.3">
      <c r="A4" s="42" t="s">
        <v>5</v>
      </c>
      <c r="B4" s="69">
        <v>2022</v>
      </c>
      <c r="C4" s="69">
        <v>2021</v>
      </c>
    </row>
    <row r="5" spans="1:3" x14ac:dyDescent="0.25">
      <c r="A5" s="62"/>
      <c r="B5" s="68"/>
      <c r="C5" s="68"/>
    </row>
    <row r="6" spans="1:3" x14ac:dyDescent="0.25">
      <c r="A6" s="53" t="s">
        <v>127</v>
      </c>
      <c r="B6" s="59">
        <v>1.553297189999796</v>
      </c>
      <c r="C6" s="59">
        <v>-278.10732806999999</v>
      </c>
    </row>
    <row r="7" spans="1:3" x14ac:dyDescent="0.25">
      <c r="A7" s="53" t="s">
        <v>159</v>
      </c>
      <c r="B7" s="59">
        <v>-0.23966618000000001</v>
      </c>
      <c r="C7" s="59">
        <v>-82.8</v>
      </c>
    </row>
    <row r="8" spans="1:3" x14ac:dyDescent="0.25">
      <c r="A8" s="53" t="s">
        <v>284</v>
      </c>
      <c r="B8" s="59">
        <v>171.84577118999999</v>
      </c>
      <c r="C8" s="67">
        <v>77.307402300000021</v>
      </c>
    </row>
    <row r="9" spans="1:3" x14ac:dyDescent="0.25">
      <c r="A9" s="53" t="s">
        <v>158</v>
      </c>
      <c r="B9" s="59">
        <v>-292.86850697000011</v>
      </c>
      <c r="C9" s="59">
        <v>-323.53853608999987</v>
      </c>
    </row>
    <row r="10" spans="1:3" x14ac:dyDescent="0.25">
      <c r="A10" s="53" t="s">
        <v>157</v>
      </c>
      <c r="B10" s="59">
        <v>-1420.0342769699982</v>
      </c>
      <c r="C10" s="59">
        <v>1286.8725392099968</v>
      </c>
    </row>
    <row r="11" spans="1:3" x14ac:dyDescent="0.25">
      <c r="A11" s="53" t="s">
        <v>156</v>
      </c>
      <c r="B11" s="59">
        <v>72.403705808595589</v>
      </c>
      <c r="C11" s="59">
        <v>-226.83363821964699</v>
      </c>
    </row>
    <row r="12" spans="1:3" x14ac:dyDescent="0.25">
      <c r="A12" s="53" t="s">
        <v>155</v>
      </c>
      <c r="B12" s="59">
        <v>1413.7047129199982</v>
      </c>
      <c r="C12" s="59">
        <v>-1057.8678739999996</v>
      </c>
    </row>
    <row r="13" spans="1:3" x14ac:dyDescent="0.25">
      <c r="A13" s="53" t="s">
        <v>154</v>
      </c>
      <c r="B13" s="59">
        <v>-71.426239948308293</v>
      </c>
      <c r="C13" s="59">
        <v>256.30917020472299</v>
      </c>
    </row>
    <row r="14" spans="1:3" x14ac:dyDescent="0.25">
      <c r="A14" s="53" t="s">
        <v>153</v>
      </c>
      <c r="B14" s="59">
        <v>-465.90110088365799</v>
      </c>
      <c r="C14" s="59">
        <v>998.60000000000014</v>
      </c>
    </row>
    <row r="15" spans="1:3" x14ac:dyDescent="0.25">
      <c r="A15" s="53" t="s">
        <v>152</v>
      </c>
      <c r="B15" s="59">
        <v>183.00296340221871</v>
      </c>
      <c r="C15" s="59">
        <v>-302.8</v>
      </c>
    </row>
    <row r="16" spans="1:3" x14ac:dyDescent="0.25">
      <c r="A16" s="58" t="s">
        <v>151</v>
      </c>
      <c r="B16" s="66">
        <v>-407.95934044115234</v>
      </c>
      <c r="C16" s="66">
        <v>347.14173533507363</v>
      </c>
    </row>
    <row r="17" spans="1:3" x14ac:dyDescent="0.25">
      <c r="A17" s="53"/>
      <c r="B17" s="65"/>
      <c r="C17" s="65"/>
    </row>
    <row r="18" spans="1:3" x14ac:dyDescent="0.25">
      <c r="A18" s="53" t="s">
        <v>150</v>
      </c>
      <c r="B18" s="59">
        <v>-0.25382448000000002</v>
      </c>
      <c r="C18" s="59">
        <v>-0.35538999999999998</v>
      </c>
    </row>
    <row r="19" spans="1:3" x14ac:dyDescent="0.25">
      <c r="A19" s="53" t="s">
        <v>149</v>
      </c>
      <c r="B19" s="59">
        <v>-57.644182127500002</v>
      </c>
      <c r="C19" s="59">
        <v>-72.189015212011697</v>
      </c>
    </row>
    <row r="20" spans="1:3" x14ac:dyDescent="0.25">
      <c r="A20" s="58" t="s">
        <v>148</v>
      </c>
      <c r="B20" s="57">
        <v>-57.898006607500001</v>
      </c>
      <c r="C20" s="57">
        <v>-72.544405212011696</v>
      </c>
    </row>
    <row r="21" spans="1:3" x14ac:dyDescent="0.25">
      <c r="A21" s="53"/>
      <c r="B21" s="65"/>
      <c r="C21" s="65"/>
    </row>
    <row r="22" spans="1:3" x14ac:dyDescent="0.25">
      <c r="A22" s="53" t="s">
        <v>147</v>
      </c>
      <c r="B22" s="59">
        <v>0.45293499999999998</v>
      </c>
      <c r="C22" s="59">
        <v>0.52345499999998424</v>
      </c>
    </row>
    <row r="23" spans="1:3" x14ac:dyDescent="0.25">
      <c r="A23" s="53" t="s">
        <v>146</v>
      </c>
      <c r="B23" s="59">
        <v>-19.691055426666665</v>
      </c>
      <c r="C23" s="59">
        <v>-62.909889186666668</v>
      </c>
    </row>
    <row r="24" spans="1:3" x14ac:dyDescent="0.25">
      <c r="A24" s="53" t="s">
        <v>145</v>
      </c>
      <c r="B24" s="59">
        <v>-4.6594491786334595</v>
      </c>
      <c r="C24" s="59">
        <v>-3.7516400910798193</v>
      </c>
    </row>
    <row r="25" spans="1:3" x14ac:dyDescent="0.25">
      <c r="A25" s="53" t="s">
        <v>144</v>
      </c>
      <c r="B25" s="59">
        <v>0</v>
      </c>
      <c r="C25" s="59">
        <v>-78.479159640000006</v>
      </c>
    </row>
    <row r="26" spans="1:3" x14ac:dyDescent="0.25">
      <c r="A26" s="58" t="s">
        <v>143</v>
      </c>
      <c r="B26" s="57">
        <v>-23.897569605300124</v>
      </c>
      <c r="C26" s="57">
        <v>-144.61723391774649</v>
      </c>
    </row>
    <row r="27" spans="1:3" x14ac:dyDescent="0.25">
      <c r="A27" s="53"/>
      <c r="B27" s="64"/>
      <c r="C27" s="64"/>
    </row>
    <row r="28" spans="1:3" x14ac:dyDescent="0.25">
      <c r="A28" s="58" t="s">
        <v>142</v>
      </c>
      <c r="B28" s="57">
        <v>-489.75491665395248</v>
      </c>
      <c r="C28" s="57">
        <v>129.98009620531548</v>
      </c>
    </row>
    <row r="29" spans="1:3" x14ac:dyDescent="0.25">
      <c r="A29" s="62"/>
      <c r="B29" s="61"/>
      <c r="C29" s="61"/>
    </row>
    <row r="30" spans="1:3" x14ac:dyDescent="0.25">
      <c r="A30" s="53" t="s">
        <v>141</v>
      </c>
      <c r="B30" s="59">
        <v>1301.802504349472</v>
      </c>
      <c r="C30" s="59">
        <v>1204.2086522956195</v>
      </c>
    </row>
    <row r="31" spans="1:3" x14ac:dyDescent="0.25">
      <c r="A31" s="60" t="s">
        <v>140</v>
      </c>
      <c r="B31" s="59">
        <v>-4.2545507902142896</v>
      </c>
      <c r="C31" s="59">
        <v>-32.392028033500402</v>
      </c>
    </row>
    <row r="32" spans="1:3" x14ac:dyDescent="0.25">
      <c r="A32" s="58" t="s">
        <v>285</v>
      </c>
      <c r="B32" s="57">
        <v>807.79303690530526</v>
      </c>
      <c r="C32" s="57">
        <v>1301.7967204674346</v>
      </c>
    </row>
    <row r="33" spans="1:3" x14ac:dyDescent="0.25">
      <c r="A33" s="56"/>
      <c r="B33" s="54"/>
      <c r="C33" s="54"/>
    </row>
    <row r="34" spans="1:3" x14ac:dyDescent="0.25">
      <c r="A34" s="55" t="s">
        <v>139</v>
      </c>
      <c r="B34" s="54"/>
      <c r="C34" s="54"/>
    </row>
    <row r="35" spans="1:3" x14ac:dyDescent="0.25">
      <c r="A35" s="53" t="s">
        <v>123</v>
      </c>
      <c r="B35" s="52">
        <v>807.81879038000386</v>
      </c>
      <c r="C35" s="52">
        <v>1301.8097159700026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DD674-CE33-449E-A61B-225EA3BE19B5}">
  <dimension ref="A1:K426"/>
  <sheetViews>
    <sheetView showGridLines="0" zoomScaleNormal="100" zoomScaleSheetLayoutView="70" workbookViewId="0">
      <selection activeCell="F13" sqref="F13"/>
    </sheetView>
  </sheetViews>
  <sheetFormatPr baseColWidth="10" defaultColWidth="9.140625" defaultRowHeight="12.75" x14ac:dyDescent="0.2"/>
  <cols>
    <col min="1" max="1" width="52.5703125" style="71" customWidth="1"/>
    <col min="2" max="2" width="14.7109375" style="71" bestFit="1" customWidth="1"/>
    <col min="3" max="4" width="12.5703125" style="71" bestFit="1" customWidth="1"/>
    <col min="5" max="5" width="14.85546875" style="71" bestFit="1" customWidth="1"/>
    <col min="6" max="6" width="16.28515625" style="71" bestFit="1" customWidth="1"/>
    <col min="7" max="7" width="14.140625" style="71" customWidth="1"/>
    <col min="8" max="16384" width="9.140625" style="71"/>
  </cols>
  <sheetData>
    <row r="1" spans="1:7" ht="18.75" x14ac:dyDescent="0.3">
      <c r="A1" s="263" t="s">
        <v>281</v>
      </c>
    </row>
    <row r="3" spans="1:7" ht="15" x14ac:dyDescent="0.25">
      <c r="A3" s="73" t="s">
        <v>280</v>
      </c>
      <c r="B3" s="73"/>
      <c r="C3" s="116"/>
      <c r="D3" s="116"/>
      <c r="E3" s="116"/>
      <c r="F3" s="116"/>
      <c r="G3" s="116"/>
    </row>
    <row r="4" spans="1:7" x14ac:dyDescent="0.2">
      <c r="B4" s="253"/>
      <c r="C4" s="262"/>
      <c r="D4" s="262"/>
      <c r="E4" s="262"/>
      <c r="F4" s="262"/>
    </row>
    <row r="5" spans="1:7" ht="64.5" customHeight="1" x14ac:dyDescent="0.2">
      <c r="A5" s="307" t="s">
        <v>279</v>
      </c>
      <c r="B5" s="307"/>
      <c r="C5" s="307"/>
      <c r="D5" s="307"/>
      <c r="E5" s="307"/>
      <c r="F5" s="307"/>
      <c r="G5" s="307"/>
    </row>
    <row r="6" spans="1:7" x14ac:dyDescent="0.2">
      <c r="A6" s="253"/>
      <c r="B6" s="253"/>
      <c r="C6" s="262"/>
      <c r="D6" s="262"/>
      <c r="E6" s="262"/>
      <c r="F6" s="262"/>
      <c r="G6" s="262"/>
    </row>
    <row r="7" spans="1:7" ht="15" x14ac:dyDescent="0.25">
      <c r="A7" s="73" t="s">
        <v>278</v>
      </c>
      <c r="B7" s="253"/>
      <c r="C7" s="262"/>
      <c r="D7" s="262"/>
      <c r="E7" s="262"/>
      <c r="F7" s="262"/>
      <c r="G7" s="262"/>
    </row>
    <row r="8" spans="1:7" ht="15" x14ac:dyDescent="0.25">
      <c r="A8" s="73"/>
      <c r="B8" s="253"/>
      <c r="C8" s="262"/>
      <c r="D8" s="262"/>
      <c r="E8" s="262"/>
      <c r="F8" s="262"/>
      <c r="G8" s="262"/>
    </row>
    <row r="9" spans="1:7" ht="84" customHeight="1" x14ac:dyDescent="0.25">
      <c r="A9" s="309" t="s">
        <v>289</v>
      </c>
      <c r="B9" s="309"/>
      <c r="C9" s="309"/>
      <c r="D9" s="309"/>
      <c r="E9" s="309"/>
      <c r="F9" s="309"/>
      <c r="G9" s="309"/>
    </row>
    <row r="11" spans="1:7" ht="15" x14ac:dyDescent="0.25">
      <c r="A11" s="116" t="s">
        <v>277</v>
      </c>
      <c r="B11" s="73"/>
      <c r="C11" s="116"/>
      <c r="D11" s="116"/>
      <c r="E11" s="116"/>
      <c r="F11" s="116"/>
    </row>
    <row r="12" spans="1:7" ht="15" x14ac:dyDescent="0.2">
      <c r="A12" s="261" t="s">
        <v>170</v>
      </c>
      <c r="B12" s="249"/>
      <c r="C12" s="249">
        <v>44926</v>
      </c>
      <c r="D12" s="249">
        <v>44561</v>
      </c>
    </row>
    <row r="13" spans="1:7" ht="15" x14ac:dyDescent="0.2">
      <c r="A13" s="282"/>
      <c r="B13" s="173"/>
      <c r="C13" s="173"/>
      <c r="D13" s="173"/>
    </row>
    <row r="14" spans="1:7" x14ac:dyDescent="0.2">
      <c r="A14" s="259" t="s">
        <v>41</v>
      </c>
      <c r="B14" s="260"/>
      <c r="C14" s="260">
        <v>9640.1098377500002</v>
      </c>
      <c r="D14" s="260">
        <v>8220.075560780002</v>
      </c>
    </row>
    <row r="15" spans="1:7" x14ac:dyDescent="0.2">
      <c r="A15" s="259" t="s">
        <v>263</v>
      </c>
      <c r="B15" s="258"/>
      <c r="C15" s="258">
        <v>-529.37707531000001</v>
      </c>
      <c r="D15" s="258">
        <v>-822.24558228000012</v>
      </c>
      <c r="G15" s="257"/>
    </row>
    <row r="16" spans="1:7" ht="13.5" thickBot="1" x14ac:dyDescent="0.25">
      <c r="A16" s="256" t="s">
        <v>122</v>
      </c>
      <c r="B16" s="255"/>
      <c r="C16" s="255">
        <v>9110.7327624400004</v>
      </c>
      <c r="D16" s="255">
        <v>7397.8299785000017</v>
      </c>
      <c r="G16" s="254"/>
    </row>
    <row r="17" spans="1:8" x14ac:dyDescent="0.2">
      <c r="A17" s="253"/>
      <c r="B17" s="252"/>
      <c r="C17" s="251"/>
      <c r="D17" s="251"/>
      <c r="E17" s="251"/>
    </row>
    <row r="18" spans="1:8" x14ac:dyDescent="0.2">
      <c r="A18" s="116"/>
      <c r="B18" s="116"/>
      <c r="C18" s="116"/>
      <c r="D18" s="116"/>
      <c r="E18" s="116"/>
      <c r="F18" s="116"/>
      <c r="G18" s="116"/>
    </row>
    <row r="19" spans="1:8" x14ac:dyDescent="0.2">
      <c r="A19" s="116" t="s">
        <v>276</v>
      </c>
      <c r="C19" s="116"/>
      <c r="D19" s="116"/>
      <c r="E19" s="116"/>
      <c r="F19" s="116"/>
    </row>
    <row r="20" spans="1:8" ht="15" x14ac:dyDescent="0.2">
      <c r="A20" s="250" t="s">
        <v>170</v>
      </c>
      <c r="B20" s="249"/>
      <c r="C20" s="249">
        <v>44926</v>
      </c>
      <c r="D20" s="249">
        <v>44561</v>
      </c>
    </row>
    <row r="21" spans="1:8" ht="15" x14ac:dyDescent="0.2">
      <c r="A21" s="283"/>
      <c r="B21" s="173"/>
      <c r="C21" s="173"/>
      <c r="D21" s="173"/>
    </row>
    <row r="22" spans="1:8" x14ac:dyDescent="0.2">
      <c r="A22" s="71" t="s">
        <v>286</v>
      </c>
      <c r="B22" s="244"/>
      <c r="C22" s="244">
        <v>429.71740768255239</v>
      </c>
      <c r="D22" s="244">
        <v>1062.4143380885694</v>
      </c>
    </row>
    <row r="23" spans="1:8" x14ac:dyDescent="0.2">
      <c r="A23" s="71" t="s">
        <v>287</v>
      </c>
      <c r="B23" s="244"/>
      <c r="C23" s="244">
        <v>-194.97085757388444</v>
      </c>
      <c r="D23" s="244">
        <v>-530.67036880531566</v>
      </c>
    </row>
    <row r="24" spans="1:8" ht="13.5" thickBot="1" x14ac:dyDescent="0.25">
      <c r="A24" s="248" t="s">
        <v>288</v>
      </c>
      <c r="B24" s="247"/>
      <c r="C24" s="247">
        <v>234.74655010866795</v>
      </c>
      <c r="D24" s="247">
        <v>531.84396928325373</v>
      </c>
      <c r="E24" s="246"/>
      <c r="F24" s="246"/>
    </row>
    <row r="25" spans="1:8" x14ac:dyDescent="0.2">
      <c r="B25" s="245"/>
      <c r="C25" s="244"/>
      <c r="D25" s="244"/>
      <c r="E25" s="244"/>
    </row>
    <row r="26" spans="1:8" ht="53.25" customHeight="1" x14ac:dyDescent="0.2">
      <c r="A26" s="308" t="s">
        <v>275</v>
      </c>
      <c r="B26" s="308"/>
      <c r="C26" s="308"/>
      <c r="D26" s="308"/>
      <c r="E26" s="308"/>
      <c r="F26" s="308"/>
      <c r="G26" s="308"/>
    </row>
    <row r="27" spans="1:8" ht="15" x14ac:dyDescent="0.2">
      <c r="A27" s="298" t="s">
        <v>274</v>
      </c>
      <c r="B27" s="214"/>
      <c r="C27" s="214"/>
      <c r="D27" s="214"/>
      <c r="E27" s="173"/>
    </row>
    <row r="28" spans="1:8" ht="15" x14ac:dyDescent="0.2">
      <c r="A28" s="298"/>
      <c r="B28" s="214"/>
      <c r="C28" s="214"/>
      <c r="D28" s="214"/>
      <c r="E28" s="173"/>
    </row>
    <row r="29" spans="1:8" ht="15" x14ac:dyDescent="0.2">
      <c r="A29" s="82" t="s">
        <v>170</v>
      </c>
      <c r="B29" s="175"/>
      <c r="C29" s="175"/>
      <c r="D29" s="175"/>
      <c r="E29" s="175"/>
      <c r="F29" s="175"/>
      <c r="G29" s="175"/>
      <c r="H29" s="175"/>
    </row>
    <row r="30" spans="1:8" ht="15" x14ac:dyDescent="0.2">
      <c r="A30" s="286"/>
      <c r="B30" s="288"/>
      <c r="C30" s="288"/>
      <c r="D30" s="288"/>
      <c r="E30" s="288"/>
      <c r="F30" s="288"/>
      <c r="G30" s="288"/>
      <c r="H30" s="288"/>
    </row>
    <row r="31" spans="1:8" ht="15" customHeight="1" x14ac:dyDescent="0.2">
      <c r="A31" s="240"/>
      <c r="B31" s="301" t="s">
        <v>273</v>
      </c>
      <c r="C31" s="301"/>
      <c r="D31" s="304"/>
      <c r="E31" s="239" t="s">
        <v>272</v>
      </c>
      <c r="F31" s="239" t="s">
        <v>271</v>
      </c>
      <c r="G31" s="305" t="s">
        <v>270</v>
      </c>
      <c r="H31" s="301" t="s">
        <v>245</v>
      </c>
    </row>
    <row r="32" spans="1:8" ht="15" x14ac:dyDescent="0.2">
      <c r="A32" s="287" t="s">
        <v>290</v>
      </c>
      <c r="B32" s="236" t="s">
        <v>269</v>
      </c>
      <c r="C32" s="236" t="s">
        <v>268</v>
      </c>
      <c r="D32" s="238" t="s">
        <v>267</v>
      </c>
      <c r="E32" s="237" t="s">
        <v>266</v>
      </c>
      <c r="F32" s="237" t="s">
        <v>265</v>
      </c>
      <c r="G32" s="306"/>
      <c r="H32" s="302"/>
    </row>
    <row r="33" spans="1:8" ht="15" x14ac:dyDescent="0.2">
      <c r="A33" s="227"/>
      <c r="B33" s="235"/>
      <c r="C33" s="235"/>
      <c r="D33" s="234"/>
      <c r="E33" s="233"/>
      <c r="F33" s="233"/>
      <c r="G33" s="233"/>
      <c r="H33" s="232"/>
    </row>
    <row r="34" spans="1:8" x14ac:dyDescent="0.2">
      <c r="A34" s="223" t="s">
        <v>138</v>
      </c>
      <c r="B34" s="222">
        <v>81.852524910000056</v>
      </c>
      <c r="C34" s="222">
        <v>78.940407429999993</v>
      </c>
      <c r="D34" s="221">
        <v>49.837015280000045</v>
      </c>
      <c r="E34" s="220">
        <v>23.658316329999984</v>
      </c>
      <c r="F34" s="220">
        <v>4.1654708899999875</v>
      </c>
      <c r="G34" s="220">
        <v>15.517810329999952</v>
      </c>
      <c r="H34" s="219">
        <v>253.97154517000004</v>
      </c>
    </row>
    <row r="35" spans="1:8" x14ac:dyDescent="0.2">
      <c r="A35" s="223" t="s">
        <v>137</v>
      </c>
      <c r="B35" s="222">
        <v>-17.2380586291114</v>
      </c>
      <c r="C35" s="222">
        <v>-13.214670532080738</v>
      </c>
      <c r="D35" s="221">
        <v>-10.465266190181065</v>
      </c>
      <c r="E35" s="220">
        <v>-3.1423199638250212</v>
      </c>
      <c r="F35" s="220">
        <v>-1.8482726648017707</v>
      </c>
      <c r="G35" s="220">
        <v>0</v>
      </c>
      <c r="H35" s="219">
        <v>-45.90858798</v>
      </c>
    </row>
    <row r="36" spans="1:8" x14ac:dyDescent="0.2">
      <c r="A36" s="231" t="s">
        <v>43</v>
      </c>
      <c r="B36" s="228">
        <v>64.614466280888649</v>
      </c>
      <c r="C36" s="228">
        <v>65.725736897919262</v>
      </c>
      <c r="D36" s="230">
        <v>39.371749089818977</v>
      </c>
      <c r="E36" s="229">
        <v>20.515996366174964</v>
      </c>
      <c r="F36" s="229">
        <v>2.3171982251982168</v>
      </c>
      <c r="G36" s="229">
        <v>15.517810329999952</v>
      </c>
      <c r="H36" s="228">
        <v>208.06295719000005</v>
      </c>
    </row>
    <row r="37" spans="1:8" x14ac:dyDescent="0.2">
      <c r="A37" s="227"/>
      <c r="B37" s="224"/>
      <c r="C37" s="224"/>
      <c r="D37" s="226"/>
      <c r="E37" s="225"/>
      <c r="F37" s="225"/>
      <c r="G37" s="225"/>
      <c r="H37" s="224"/>
    </row>
    <row r="38" spans="1:8" x14ac:dyDescent="0.2">
      <c r="A38" s="223" t="s">
        <v>136</v>
      </c>
      <c r="B38" s="222">
        <v>2.5900613500000009</v>
      </c>
      <c r="C38" s="222">
        <v>1.5982358699999999</v>
      </c>
      <c r="D38" s="221">
        <v>1.28148722</v>
      </c>
      <c r="E38" s="220">
        <v>5.1929363500000036</v>
      </c>
      <c r="F38" s="220">
        <v>0.49161775999999985</v>
      </c>
      <c r="G38" s="220">
        <v>4.5376069000000001</v>
      </c>
      <c r="H38" s="219">
        <v>15.691945450000006</v>
      </c>
    </row>
    <row r="39" spans="1:8" x14ac:dyDescent="0.2">
      <c r="A39" s="223" t="s">
        <v>135</v>
      </c>
      <c r="B39" s="222">
        <v>0</v>
      </c>
      <c r="C39" s="222">
        <v>0</v>
      </c>
      <c r="D39" s="221">
        <v>0</v>
      </c>
      <c r="E39" s="220">
        <v>0</v>
      </c>
      <c r="F39" s="220">
        <v>0</v>
      </c>
      <c r="G39" s="220">
        <v>-12.164787789999998</v>
      </c>
      <c r="H39" s="219">
        <v>-12.164787789999998</v>
      </c>
    </row>
    <row r="40" spans="1:8" x14ac:dyDescent="0.2">
      <c r="A40" s="231" t="s">
        <v>134</v>
      </c>
      <c r="B40" s="228">
        <v>2.5900613500000009</v>
      </c>
      <c r="C40" s="228">
        <v>1.5982358699999999</v>
      </c>
      <c r="D40" s="230">
        <v>1.28148722</v>
      </c>
      <c r="E40" s="229">
        <v>5.1929363500000036</v>
      </c>
      <c r="F40" s="229">
        <v>0.49161775999999985</v>
      </c>
      <c r="G40" s="229">
        <v>-7.6271808899999982</v>
      </c>
      <c r="H40" s="228">
        <v>3.5271576600000074</v>
      </c>
    </row>
    <row r="41" spans="1:8" x14ac:dyDescent="0.2">
      <c r="A41" s="227"/>
      <c r="B41" s="224"/>
      <c r="C41" s="224"/>
      <c r="D41" s="226"/>
      <c r="E41" s="225"/>
      <c r="F41" s="225"/>
      <c r="G41" s="225"/>
      <c r="H41" s="224"/>
    </row>
    <row r="42" spans="1:8" x14ac:dyDescent="0.2">
      <c r="A42" s="223" t="s">
        <v>33</v>
      </c>
      <c r="B42" s="222">
        <v>-33.22953966</v>
      </c>
      <c r="C42" s="222">
        <v>-44.969193669999996</v>
      </c>
      <c r="D42" s="221">
        <v>-48.91960473999999</v>
      </c>
      <c r="E42" s="220">
        <v>-5.6730963699999997</v>
      </c>
      <c r="F42" s="220">
        <v>-3.0210944600000005</v>
      </c>
      <c r="G42" s="220">
        <v>0</v>
      </c>
      <c r="H42" s="219">
        <v>-135.81252889999999</v>
      </c>
    </row>
    <row r="43" spans="1:8" ht="13.5" thickBot="1" x14ac:dyDescent="0.25">
      <c r="A43" s="218" t="s">
        <v>264</v>
      </c>
      <c r="B43" s="215">
        <v>33.974987970888648</v>
      </c>
      <c r="C43" s="215">
        <v>22.354779097919263</v>
      </c>
      <c r="D43" s="217">
        <v>-8.2663684301810108</v>
      </c>
      <c r="E43" s="216">
        <v>20.035836346174968</v>
      </c>
      <c r="F43" s="216">
        <v>-0.21227847480178363</v>
      </c>
      <c r="G43" s="216">
        <v>7.8906294399999535</v>
      </c>
      <c r="H43" s="215">
        <v>75.777585950000059</v>
      </c>
    </row>
    <row r="44" spans="1:8" x14ac:dyDescent="0.2">
      <c r="A44" s="227"/>
      <c r="B44" s="224"/>
      <c r="C44" s="224"/>
      <c r="D44" s="226"/>
      <c r="E44" s="225"/>
      <c r="F44" s="225"/>
      <c r="G44" s="225"/>
      <c r="H44" s="224"/>
    </row>
    <row r="45" spans="1:8" x14ac:dyDescent="0.2">
      <c r="A45" s="227"/>
      <c r="B45" s="224"/>
      <c r="C45" s="224"/>
      <c r="D45" s="226"/>
      <c r="E45" s="225"/>
      <c r="F45" s="225"/>
      <c r="G45" s="225"/>
      <c r="H45" s="224"/>
    </row>
    <row r="46" spans="1:8" x14ac:dyDescent="0.2">
      <c r="A46" s="223" t="s">
        <v>41</v>
      </c>
      <c r="B46" s="222">
        <v>3544.5760612300001</v>
      </c>
      <c r="C46" s="222">
        <v>2852.79014082</v>
      </c>
      <c r="D46" s="221">
        <v>2220.8379856699999</v>
      </c>
      <c r="E46" s="220">
        <v>648.65030145999992</v>
      </c>
      <c r="F46" s="220">
        <v>373.25534857000002</v>
      </c>
      <c r="G46" s="220">
        <v>0</v>
      </c>
      <c r="H46" s="219">
        <v>9640.1098377499984</v>
      </c>
    </row>
    <row r="47" spans="1:8" x14ac:dyDescent="0.2">
      <c r="A47" s="223" t="s">
        <v>263</v>
      </c>
      <c r="B47" s="222">
        <v>-164.602484405013</v>
      </c>
      <c r="C47" s="222">
        <v>-151.54946058843916</v>
      </c>
      <c r="D47" s="221">
        <v>-149.92048218342097</v>
      </c>
      <c r="E47" s="220">
        <v>-28.156012331077477</v>
      </c>
      <c r="F47" s="220">
        <v>-35.148635802047806</v>
      </c>
      <c r="G47" s="220">
        <v>0</v>
      </c>
      <c r="H47" s="219">
        <v>-529.37707530999842</v>
      </c>
    </row>
    <row r="48" spans="1:8" ht="13.5" thickBot="1" x14ac:dyDescent="0.25">
      <c r="A48" s="218" t="s">
        <v>122</v>
      </c>
      <c r="B48" s="215">
        <v>3379.973576824987</v>
      </c>
      <c r="C48" s="215">
        <v>2701.2406802315609</v>
      </c>
      <c r="D48" s="217">
        <v>2070.9175034865789</v>
      </c>
      <c r="E48" s="216">
        <v>620.49428912892245</v>
      </c>
      <c r="F48" s="216">
        <v>338.10671276795222</v>
      </c>
      <c r="G48" s="216">
        <v>0</v>
      </c>
      <c r="H48" s="215">
        <v>9110.7327624400004</v>
      </c>
    </row>
    <row r="49" spans="1:8" x14ac:dyDescent="0.2">
      <c r="A49" s="242"/>
      <c r="B49" s="224"/>
      <c r="C49" s="224"/>
      <c r="D49" s="224"/>
      <c r="E49" s="224"/>
      <c r="F49" s="224"/>
      <c r="G49" s="224"/>
      <c r="H49" s="224"/>
    </row>
    <row r="50" spans="1:8" x14ac:dyDescent="0.2">
      <c r="A50" s="242"/>
      <c r="B50" s="224"/>
      <c r="C50" s="224"/>
      <c r="D50" s="224"/>
      <c r="E50" s="224"/>
      <c r="F50" s="224"/>
      <c r="G50" s="224"/>
      <c r="H50" s="224"/>
    </row>
    <row r="51" spans="1:8" ht="15" customHeight="1" x14ac:dyDescent="0.2">
      <c r="A51" s="242"/>
      <c r="B51" s="224"/>
      <c r="C51" s="224"/>
      <c r="D51" s="224"/>
      <c r="E51" s="224"/>
      <c r="F51" s="224"/>
      <c r="G51" s="224"/>
      <c r="H51" s="224"/>
    </row>
    <row r="52" spans="1:8" ht="15" customHeight="1" x14ac:dyDescent="0.2">
      <c r="A52" s="240"/>
      <c r="B52" s="301" t="s">
        <v>273</v>
      </c>
      <c r="C52" s="301"/>
      <c r="D52" s="304"/>
      <c r="E52" s="239" t="s">
        <v>272</v>
      </c>
      <c r="F52" s="239" t="s">
        <v>271</v>
      </c>
      <c r="G52" s="305" t="s">
        <v>270</v>
      </c>
      <c r="H52" s="301" t="s">
        <v>245</v>
      </c>
    </row>
    <row r="53" spans="1:8" ht="15" x14ac:dyDescent="0.2">
      <c r="A53" s="287" t="s">
        <v>292</v>
      </c>
      <c r="B53" s="236" t="s">
        <v>269</v>
      </c>
      <c r="C53" s="236" t="s">
        <v>268</v>
      </c>
      <c r="D53" s="238" t="s">
        <v>267</v>
      </c>
      <c r="E53" s="237" t="s">
        <v>266</v>
      </c>
      <c r="F53" s="237" t="s">
        <v>265</v>
      </c>
      <c r="G53" s="306"/>
      <c r="H53" s="302"/>
    </row>
    <row r="54" spans="1:8" ht="15" x14ac:dyDescent="0.2">
      <c r="A54" s="227"/>
      <c r="B54" s="235"/>
      <c r="C54" s="235"/>
      <c r="D54" s="234"/>
      <c r="E54" s="233"/>
      <c r="F54" s="233"/>
      <c r="G54" s="233"/>
      <c r="H54" s="232"/>
    </row>
    <row r="55" spans="1:8" x14ac:dyDescent="0.2">
      <c r="A55" s="223" t="s">
        <v>138</v>
      </c>
      <c r="B55" s="222">
        <v>104.66835947000004</v>
      </c>
      <c r="C55" s="222">
        <v>57.926018150000033</v>
      </c>
      <c r="D55" s="221">
        <v>37.658352440000002</v>
      </c>
      <c r="E55" s="220">
        <v>20.825836989999999</v>
      </c>
      <c r="F55" s="220">
        <v>17.754004520000009</v>
      </c>
      <c r="G55" s="220">
        <v>0.47842409000000008</v>
      </c>
      <c r="H55" s="219">
        <v>239.31099566000009</v>
      </c>
    </row>
    <row r="56" spans="1:8" x14ac:dyDescent="0.2">
      <c r="A56" s="223" t="s">
        <v>137</v>
      </c>
      <c r="B56" s="222">
        <v>-7.176126124904652</v>
      </c>
      <c r="C56" s="222">
        <v>-4.2733154625848329</v>
      </c>
      <c r="D56" s="221">
        <v>-2.9199841523453394</v>
      </c>
      <c r="E56" s="220">
        <v>-1.4531485024278972</v>
      </c>
      <c r="F56" s="220">
        <v>-1.0893818477372799</v>
      </c>
      <c r="G56" s="220">
        <v>0</v>
      </c>
      <c r="H56" s="219">
        <v>-16.91195609</v>
      </c>
    </row>
    <row r="57" spans="1:8" x14ac:dyDescent="0.2">
      <c r="A57" s="231" t="s">
        <v>43</v>
      </c>
      <c r="B57" s="228">
        <v>97.492233345095386</v>
      </c>
      <c r="C57" s="228">
        <v>53.6527026874152</v>
      </c>
      <c r="D57" s="230">
        <v>34.738368287654666</v>
      </c>
      <c r="E57" s="229">
        <v>19.372688487572102</v>
      </c>
      <c r="F57" s="229">
        <v>16.66462267226273</v>
      </c>
      <c r="G57" s="229">
        <v>0.47842409000000008</v>
      </c>
      <c r="H57" s="228">
        <v>222.3990395700001</v>
      </c>
    </row>
    <row r="58" spans="1:8" x14ac:dyDescent="0.2">
      <c r="A58" s="227"/>
      <c r="B58" s="224"/>
      <c r="C58" s="224"/>
      <c r="D58" s="226"/>
      <c r="E58" s="225"/>
      <c r="F58" s="225"/>
      <c r="G58" s="225"/>
      <c r="H58" s="224"/>
    </row>
    <row r="59" spans="1:8" x14ac:dyDescent="0.2">
      <c r="A59" s="223" t="s">
        <v>136</v>
      </c>
      <c r="B59" s="222">
        <v>2.588100879999998</v>
      </c>
      <c r="C59" s="222">
        <v>1.5564409700000006</v>
      </c>
      <c r="D59" s="221">
        <v>1.0149488700000004</v>
      </c>
      <c r="E59" s="220">
        <v>5.1800150400000007</v>
      </c>
      <c r="F59" s="220">
        <v>0.45598644999999927</v>
      </c>
      <c r="G59" s="220">
        <v>0.1230844400000044</v>
      </c>
      <c r="H59" s="219">
        <v>10.918576650000004</v>
      </c>
    </row>
    <row r="60" spans="1:8" x14ac:dyDescent="0.2">
      <c r="A60" s="223" t="s">
        <v>135</v>
      </c>
      <c r="B60" s="222">
        <v>-2.6295739118631598</v>
      </c>
      <c r="C60" s="222">
        <v>-1.5245047923754589</v>
      </c>
      <c r="D60" s="221">
        <v>-2.6094027101356119</v>
      </c>
      <c r="E60" s="220">
        <v>-6.886609787031599</v>
      </c>
      <c r="F60" s="220">
        <v>-0.39518645859417445</v>
      </c>
      <c r="G60" s="220">
        <v>0</v>
      </c>
      <c r="H60" s="219">
        <v>-14.045277660000004</v>
      </c>
    </row>
    <row r="61" spans="1:8" x14ac:dyDescent="0.2">
      <c r="A61" s="231" t="s">
        <v>134</v>
      </c>
      <c r="B61" s="228">
        <v>-4.1473031863161758E-2</v>
      </c>
      <c r="C61" s="228">
        <v>3.1936177624541706E-2</v>
      </c>
      <c r="D61" s="230">
        <v>-1.5944538401356114</v>
      </c>
      <c r="E61" s="229">
        <v>-1.7065947470315983</v>
      </c>
      <c r="F61" s="229">
        <v>6.0799991405824816E-2</v>
      </c>
      <c r="G61" s="229">
        <v>0.1230844400000044</v>
      </c>
      <c r="H61" s="228">
        <v>-3.1267010099999997</v>
      </c>
    </row>
    <row r="62" spans="1:8" x14ac:dyDescent="0.2">
      <c r="A62" s="227"/>
      <c r="B62" s="224"/>
      <c r="C62" s="224"/>
      <c r="D62" s="226"/>
      <c r="E62" s="225"/>
      <c r="F62" s="225"/>
      <c r="G62" s="225"/>
      <c r="H62" s="224"/>
    </row>
    <row r="63" spans="1:8" x14ac:dyDescent="0.2">
      <c r="A63" s="223" t="s">
        <v>33</v>
      </c>
      <c r="B63" s="222">
        <v>-13.981163444164423</v>
      </c>
      <c r="C63" s="222">
        <v>-22.242613189919666</v>
      </c>
      <c r="D63" s="221">
        <v>-29.404807258372529</v>
      </c>
      <c r="E63" s="220">
        <v>-5.0130613222222777</v>
      </c>
      <c r="F63" s="220">
        <v>0.36491335375672085</v>
      </c>
      <c r="G63" s="220">
        <v>0</v>
      </c>
      <c r="H63" s="219">
        <v>-70.276731860922183</v>
      </c>
    </row>
    <row r="64" spans="1:8" ht="13.5" thickBot="1" x14ac:dyDescent="0.25">
      <c r="A64" s="218" t="s">
        <v>264</v>
      </c>
      <c r="B64" s="215">
        <v>83.4695968690678</v>
      </c>
      <c r="C64" s="215">
        <v>31.442025675120078</v>
      </c>
      <c r="D64" s="217">
        <v>3.7391071891465231</v>
      </c>
      <c r="E64" s="216">
        <v>12.653032418318226</v>
      </c>
      <c r="F64" s="216">
        <v>17.090336017425276</v>
      </c>
      <c r="G64" s="216">
        <v>0.60150853000000448</v>
      </c>
      <c r="H64" s="215">
        <v>148.99560669907791</v>
      </c>
    </row>
    <row r="65" spans="1:8" x14ac:dyDescent="0.2">
      <c r="A65" s="227"/>
      <c r="B65" s="224"/>
      <c r="C65" s="224"/>
      <c r="D65" s="226"/>
      <c r="E65" s="225"/>
      <c r="F65" s="225"/>
      <c r="G65" s="225"/>
      <c r="H65" s="224"/>
    </row>
    <row r="66" spans="1:8" x14ac:dyDescent="0.2">
      <c r="A66" s="227"/>
      <c r="B66" s="224"/>
      <c r="C66" s="224"/>
      <c r="D66" s="226"/>
      <c r="E66" s="225"/>
      <c r="F66" s="225"/>
      <c r="G66" s="225"/>
      <c r="H66" s="224"/>
    </row>
    <row r="67" spans="1:8" x14ac:dyDescent="0.2">
      <c r="A67" s="223" t="s">
        <v>41</v>
      </c>
      <c r="B67" s="222">
        <v>3607.2753092499997</v>
      </c>
      <c r="C67" s="222">
        <v>1950.9869261699998</v>
      </c>
      <c r="D67" s="221">
        <v>1386.3466512500001</v>
      </c>
      <c r="E67" s="220">
        <v>733.34601029999999</v>
      </c>
      <c r="F67" s="220">
        <v>542.12066381</v>
      </c>
      <c r="G67" s="220">
        <v>0</v>
      </c>
      <c r="H67" s="219">
        <v>8220.0755607799983</v>
      </c>
    </row>
    <row r="68" spans="1:8" x14ac:dyDescent="0.2">
      <c r="A68" s="223" t="s">
        <v>263</v>
      </c>
      <c r="B68" s="222">
        <v>-377.08146858688002</v>
      </c>
      <c r="C68" s="222">
        <v>-151.04599228100699</v>
      </c>
      <c r="D68" s="221">
        <v>-112.81182561767</v>
      </c>
      <c r="E68" s="220">
        <v>-129.85655098879599</v>
      </c>
      <c r="F68" s="220">
        <v>-51.449741907744347</v>
      </c>
      <c r="G68" s="220">
        <v>0</v>
      </c>
      <c r="H68" s="219">
        <v>-822.2455793820975</v>
      </c>
    </row>
    <row r="69" spans="1:8" ht="13.5" thickBot="1" x14ac:dyDescent="0.25">
      <c r="A69" s="218" t="s">
        <v>122</v>
      </c>
      <c r="B69" s="215">
        <v>3230.1938406631198</v>
      </c>
      <c r="C69" s="215">
        <v>1799.9409338889927</v>
      </c>
      <c r="D69" s="217">
        <v>1273.5348256323302</v>
      </c>
      <c r="E69" s="216">
        <v>603.48945931120397</v>
      </c>
      <c r="F69" s="216">
        <v>490.67092190225566</v>
      </c>
      <c r="G69" s="216">
        <v>0</v>
      </c>
      <c r="H69" s="215">
        <v>7397.8299813979011</v>
      </c>
    </row>
    <row r="70" spans="1:8" x14ac:dyDescent="0.2">
      <c r="A70" s="242"/>
      <c r="B70" s="241"/>
      <c r="C70" s="241"/>
      <c r="D70" s="241"/>
      <c r="E70" s="241"/>
      <c r="F70" s="241"/>
      <c r="G70" s="241"/>
      <c r="H70" s="241"/>
    </row>
    <row r="71" spans="1:8" ht="15" customHeight="1" x14ac:dyDescent="0.2">
      <c r="A71" s="242"/>
      <c r="B71" s="241"/>
      <c r="C71" s="241"/>
      <c r="D71" s="241"/>
      <c r="E71" s="241"/>
      <c r="F71" s="241"/>
      <c r="G71" s="241"/>
      <c r="H71" s="241"/>
    </row>
    <row r="72" spans="1:8" x14ac:dyDescent="0.2">
      <c r="A72" s="242"/>
      <c r="B72" s="241"/>
      <c r="C72" s="241"/>
      <c r="D72" s="241"/>
      <c r="E72" s="241"/>
      <c r="F72" s="241"/>
      <c r="G72" s="241"/>
      <c r="H72" s="241"/>
    </row>
    <row r="73" spans="1:8" ht="15" x14ac:dyDescent="0.2">
      <c r="A73" s="82" t="s">
        <v>170</v>
      </c>
      <c r="B73" s="175"/>
      <c r="C73" s="175"/>
      <c r="D73" s="175"/>
      <c r="E73" s="175"/>
      <c r="F73" s="175"/>
      <c r="G73" s="175"/>
      <c r="H73" s="175"/>
    </row>
    <row r="74" spans="1:8" ht="15" x14ac:dyDescent="0.2">
      <c r="A74" s="286"/>
      <c r="B74" s="288"/>
      <c r="C74" s="288"/>
      <c r="D74" s="288"/>
      <c r="E74" s="288"/>
      <c r="F74" s="288"/>
      <c r="G74" s="288"/>
      <c r="H74" s="288"/>
    </row>
    <row r="75" spans="1:8" ht="15" customHeight="1" x14ac:dyDescent="0.2">
      <c r="A75" s="240"/>
      <c r="B75" s="301" t="s">
        <v>273</v>
      </c>
      <c r="C75" s="301"/>
      <c r="D75" s="304"/>
      <c r="E75" s="239" t="s">
        <v>272</v>
      </c>
      <c r="F75" s="239" t="s">
        <v>271</v>
      </c>
      <c r="G75" s="305" t="s">
        <v>270</v>
      </c>
      <c r="H75" s="301" t="s">
        <v>245</v>
      </c>
    </row>
    <row r="76" spans="1:8" ht="15" x14ac:dyDescent="0.2">
      <c r="A76" s="289">
        <v>2022</v>
      </c>
      <c r="B76" s="236" t="s">
        <v>269</v>
      </c>
      <c r="C76" s="236" t="s">
        <v>268</v>
      </c>
      <c r="D76" s="238" t="s">
        <v>267</v>
      </c>
      <c r="E76" s="237" t="s">
        <v>266</v>
      </c>
      <c r="F76" s="237" t="s">
        <v>265</v>
      </c>
      <c r="G76" s="306"/>
      <c r="H76" s="302"/>
    </row>
    <row r="77" spans="1:8" ht="15" x14ac:dyDescent="0.2">
      <c r="A77" s="227"/>
      <c r="B77" s="235"/>
      <c r="C77" s="235"/>
      <c r="D77" s="234"/>
      <c r="E77" s="233"/>
      <c r="F77" s="233"/>
      <c r="G77" s="233"/>
      <c r="H77" s="232"/>
    </row>
    <row r="78" spans="1:8" x14ac:dyDescent="0.2">
      <c r="A78" s="223" t="s">
        <v>138</v>
      </c>
      <c r="B78" s="222">
        <v>341.62035317000004</v>
      </c>
      <c r="C78" s="222">
        <v>250.31439304999998</v>
      </c>
      <c r="D78" s="221">
        <v>158.91020811000004</v>
      </c>
      <c r="E78" s="220">
        <v>85.74469203999999</v>
      </c>
      <c r="F78" s="220">
        <v>50.695364539999986</v>
      </c>
      <c r="G78" s="220">
        <v>19.742794959999951</v>
      </c>
      <c r="H78" s="219">
        <v>907.02780587000007</v>
      </c>
    </row>
    <row r="79" spans="1:8" x14ac:dyDescent="0.2">
      <c r="A79" s="223" t="s">
        <v>137</v>
      </c>
      <c r="B79" s="222">
        <v>-45.444976284272713</v>
      </c>
      <c r="C79" s="222">
        <v>-31.246834090236458</v>
      </c>
      <c r="D79" s="221">
        <v>-23.165715205987915</v>
      </c>
      <c r="E79" s="220">
        <v>-8.5316767189300773</v>
      </c>
      <c r="F79" s="220">
        <v>-5.3197318605728388</v>
      </c>
      <c r="G79" s="220">
        <v>0</v>
      </c>
      <c r="H79" s="219">
        <v>-113.70893416</v>
      </c>
    </row>
    <row r="80" spans="1:8" x14ac:dyDescent="0.2">
      <c r="A80" s="231" t="s">
        <v>43</v>
      </c>
      <c r="B80" s="228">
        <v>296.17537688572736</v>
      </c>
      <c r="C80" s="228">
        <v>219.06755895976352</v>
      </c>
      <c r="D80" s="230">
        <v>135.74449290401213</v>
      </c>
      <c r="E80" s="229">
        <v>77.213015321069918</v>
      </c>
      <c r="F80" s="229">
        <v>45.375632679427149</v>
      </c>
      <c r="G80" s="229">
        <v>19.742794959999951</v>
      </c>
      <c r="H80" s="228">
        <v>793.31887171000005</v>
      </c>
    </row>
    <row r="81" spans="1:8" x14ac:dyDescent="0.2">
      <c r="A81" s="227"/>
      <c r="B81" s="224"/>
      <c r="C81" s="224"/>
      <c r="D81" s="226"/>
      <c r="E81" s="225"/>
      <c r="F81" s="225"/>
      <c r="G81" s="225"/>
      <c r="H81" s="224"/>
    </row>
    <row r="82" spans="1:8" x14ac:dyDescent="0.2">
      <c r="A82" s="223" t="s">
        <v>136</v>
      </c>
      <c r="B82" s="222">
        <v>10.323159030000001</v>
      </c>
      <c r="C82" s="222">
        <v>6.1424463099999995</v>
      </c>
      <c r="D82" s="222">
        <v>1.45144042</v>
      </c>
      <c r="E82" s="220">
        <v>19.750607360000004</v>
      </c>
      <c r="F82" s="220">
        <v>0.49061804999999986</v>
      </c>
      <c r="G82" s="220">
        <v>14.87358491</v>
      </c>
      <c r="H82" s="219">
        <v>53.031856080000004</v>
      </c>
    </row>
    <row r="83" spans="1:8" x14ac:dyDescent="0.2">
      <c r="A83" s="223" t="s">
        <v>135</v>
      </c>
      <c r="B83" s="222">
        <v>7.1599999999999992E-6</v>
      </c>
      <c r="C83" s="222">
        <v>-1.0929095</v>
      </c>
      <c r="D83" s="221">
        <v>0</v>
      </c>
      <c r="E83" s="220">
        <v>-23.809933940000004</v>
      </c>
      <c r="F83" s="220">
        <v>0</v>
      </c>
      <c r="G83" s="220">
        <v>-18.378276919999998</v>
      </c>
      <c r="H83" s="219">
        <v>-43.2811132</v>
      </c>
    </row>
    <row r="84" spans="1:8" x14ac:dyDescent="0.2">
      <c r="A84" s="231" t="s">
        <v>134</v>
      </c>
      <c r="B84" s="228">
        <v>10.32316619</v>
      </c>
      <c r="C84" s="228">
        <v>5.0495368099999993</v>
      </c>
      <c r="D84" s="230">
        <v>1.45144042</v>
      </c>
      <c r="E84" s="229">
        <v>-4.0593265800000005</v>
      </c>
      <c r="F84" s="229">
        <v>0.49061804999999986</v>
      </c>
      <c r="G84" s="229">
        <v>-3.5046920099999976</v>
      </c>
      <c r="H84" s="228">
        <v>9.7507428800000042</v>
      </c>
    </row>
    <row r="85" spans="1:8" x14ac:dyDescent="0.2">
      <c r="A85" s="227"/>
      <c r="B85" s="224"/>
      <c r="C85" s="224"/>
      <c r="D85" s="226"/>
      <c r="E85" s="225"/>
      <c r="F85" s="225"/>
      <c r="G85" s="225"/>
      <c r="H85" s="224"/>
    </row>
    <row r="86" spans="1:8" x14ac:dyDescent="0.2">
      <c r="A86" s="223" t="s">
        <v>33</v>
      </c>
      <c r="B86" s="222">
        <v>-144.28816295000001</v>
      </c>
      <c r="C86" s="222">
        <v>-35.723386050000002</v>
      </c>
      <c r="D86" s="221">
        <v>-102.63065234999999</v>
      </c>
      <c r="E86" s="220">
        <v>-2.9110538200000016</v>
      </c>
      <c r="F86" s="220">
        <v>-6.5351867099999978</v>
      </c>
      <c r="G86" s="220">
        <v>-8.8817841970012523E-15</v>
      </c>
      <c r="H86" s="219">
        <v>-292.08844188</v>
      </c>
    </row>
    <row r="87" spans="1:8" ht="13.5" thickBot="1" x14ac:dyDescent="0.25">
      <c r="A87" s="218" t="s">
        <v>264</v>
      </c>
      <c r="B87" s="215">
        <v>162.21038012572734</v>
      </c>
      <c r="C87" s="215">
        <v>188.39370971976354</v>
      </c>
      <c r="D87" s="217">
        <v>34.565280974012154</v>
      </c>
      <c r="E87" s="216">
        <v>70.242634921069907</v>
      </c>
      <c r="F87" s="216">
        <v>39.331064019427153</v>
      </c>
      <c r="G87" s="216">
        <v>16.238102949999949</v>
      </c>
      <c r="H87" s="215">
        <v>510.98117271000001</v>
      </c>
    </row>
    <row r="88" spans="1:8" x14ac:dyDescent="0.2">
      <c r="A88" s="227"/>
      <c r="B88" s="224"/>
      <c r="C88" s="224"/>
      <c r="D88" s="226"/>
      <c r="E88" s="225"/>
      <c r="F88" s="225"/>
      <c r="G88" s="225"/>
      <c r="H88" s="224"/>
    </row>
    <row r="89" spans="1:8" x14ac:dyDescent="0.2">
      <c r="A89" s="227"/>
      <c r="B89" s="224"/>
      <c r="C89" s="224"/>
      <c r="D89" s="226"/>
      <c r="E89" s="225"/>
      <c r="F89" s="225"/>
      <c r="G89" s="225"/>
      <c r="H89" s="224"/>
    </row>
    <row r="90" spans="1:8" x14ac:dyDescent="0.2">
      <c r="A90" s="223" t="s">
        <v>41</v>
      </c>
      <c r="B90" s="222">
        <v>3544.5760612300001</v>
      </c>
      <c r="C90" s="222">
        <v>2852.79014082</v>
      </c>
      <c r="D90" s="221">
        <v>2220.8379856699999</v>
      </c>
      <c r="E90" s="220">
        <v>648.65030145999992</v>
      </c>
      <c r="F90" s="220">
        <v>373.25534857000002</v>
      </c>
      <c r="G90" s="220">
        <v>0</v>
      </c>
      <c r="H90" s="219">
        <v>9640.1098377499984</v>
      </c>
    </row>
    <row r="91" spans="1:8" x14ac:dyDescent="0.2">
      <c r="A91" s="223" t="s">
        <v>263</v>
      </c>
      <c r="B91" s="222">
        <v>-164.602484405013</v>
      </c>
      <c r="C91" s="222">
        <v>-151.54946058843916</v>
      </c>
      <c r="D91" s="221">
        <v>-149.92048218342097</v>
      </c>
      <c r="E91" s="220">
        <v>-28.156012331077477</v>
      </c>
      <c r="F91" s="220">
        <v>-35.148635802047806</v>
      </c>
      <c r="G91" s="220">
        <v>0</v>
      </c>
      <c r="H91" s="219">
        <v>-529.37707530999842</v>
      </c>
    </row>
    <row r="92" spans="1:8" ht="13.5" thickBot="1" x14ac:dyDescent="0.25">
      <c r="A92" s="218" t="s">
        <v>122</v>
      </c>
      <c r="B92" s="215">
        <v>3379.973576824987</v>
      </c>
      <c r="C92" s="215">
        <v>2701.2406802315609</v>
      </c>
      <c r="D92" s="217">
        <v>2070.9175034865789</v>
      </c>
      <c r="E92" s="216">
        <v>620.49428912892245</v>
      </c>
      <c r="F92" s="216">
        <v>338.10671276795222</v>
      </c>
      <c r="G92" s="216">
        <v>0</v>
      </c>
      <c r="H92" s="215">
        <v>9110.7327624400004</v>
      </c>
    </row>
    <row r="93" spans="1:8" ht="15" customHeight="1" x14ac:dyDescent="0.2">
      <c r="A93" s="242"/>
      <c r="B93" s="224"/>
      <c r="C93" s="224"/>
      <c r="D93" s="224"/>
      <c r="E93" s="224"/>
      <c r="F93" s="224"/>
      <c r="G93" s="224"/>
      <c r="H93" s="224"/>
    </row>
    <row r="94" spans="1:8" x14ac:dyDescent="0.2">
      <c r="A94" s="242"/>
      <c r="B94" s="224"/>
      <c r="C94" s="224"/>
      <c r="D94" s="224"/>
      <c r="E94" s="224"/>
      <c r="F94" s="224"/>
      <c r="G94" s="224"/>
      <c r="H94" s="224"/>
    </row>
    <row r="95" spans="1:8" x14ac:dyDescent="0.2">
      <c r="A95" s="242"/>
      <c r="B95" s="224"/>
      <c r="C95" s="224"/>
      <c r="D95" s="224"/>
      <c r="E95" s="224"/>
      <c r="F95" s="224"/>
      <c r="G95" s="224"/>
      <c r="H95" s="224"/>
    </row>
    <row r="96" spans="1:8" ht="15" customHeight="1" x14ac:dyDescent="0.2">
      <c r="A96" s="240"/>
      <c r="B96" s="301" t="s">
        <v>273</v>
      </c>
      <c r="C96" s="301"/>
      <c r="D96" s="304"/>
      <c r="E96" s="239" t="s">
        <v>272</v>
      </c>
      <c r="F96" s="239" t="s">
        <v>271</v>
      </c>
      <c r="G96" s="305" t="s">
        <v>270</v>
      </c>
      <c r="H96" s="301" t="s">
        <v>245</v>
      </c>
    </row>
    <row r="97" spans="1:8" ht="15" x14ac:dyDescent="0.2">
      <c r="A97" s="289">
        <v>2021</v>
      </c>
      <c r="B97" s="236" t="s">
        <v>269</v>
      </c>
      <c r="C97" s="236" t="s">
        <v>268</v>
      </c>
      <c r="D97" s="238" t="s">
        <v>267</v>
      </c>
      <c r="E97" s="237" t="s">
        <v>266</v>
      </c>
      <c r="F97" s="237" t="s">
        <v>265</v>
      </c>
      <c r="G97" s="306"/>
      <c r="H97" s="302"/>
    </row>
    <row r="98" spans="1:8" ht="15" x14ac:dyDescent="0.2">
      <c r="A98" s="227"/>
      <c r="B98" s="235"/>
      <c r="C98" s="235"/>
      <c r="D98" s="234"/>
      <c r="E98" s="233"/>
      <c r="F98" s="233"/>
      <c r="G98" s="233"/>
      <c r="H98" s="232"/>
    </row>
    <row r="99" spans="1:8" x14ac:dyDescent="0.2">
      <c r="A99" s="223" t="s">
        <v>138</v>
      </c>
      <c r="B99" s="222">
        <v>389.48821598000001</v>
      </c>
      <c r="C99" s="222">
        <v>237.42759369000004</v>
      </c>
      <c r="D99" s="221">
        <v>155.09134360000002</v>
      </c>
      <c r="E99" s="220">
        <v>101.41584732000001</v>
      </c>
      <c r="F99" s="220">
        <v>81.201234480000011</v>
      </c>
      <c r="G99" s="220">
        <v>0.8646379500000001</v>
      </c>
      <c r="H99" s="219">
        <v>965.48887302000014</v>
      </c>
    </row>
    <row r="100" spans="1:8" x14ac:dyDescent="0.2">
      <c r="A100" s="223" t="s">
        <v>137</v>
      </c>
      <c r="B100" s="222">
        <v>-31.375697309269363</v>
      </c>
      <c r="C100" s="222">
        <v>-23.916590950468677</v>
      </c>
      <c r="D100" s="221">
        <v>-14.536200376527932</v>
      </c>
      <c r="E100" s="220">
        <v>-6.8342832543676888</v>
      </c>
      <c r="F100" s="220">
        <v>-5.1522597361444689</v>
      </c>
      <c r="G100" s="220">
        <v>0</v>
      </c>
      <c r="H100" s="219">
        <v>-81.815031626778136</v>
      </c>
    </row>
    <row r="101" spans="1:8" x14ac:dyDescent="0.2">
      <c r="A101" s="231" t="s">
        <v>43</v>
      </c>
      <c r="B101" s="228">
        <v>358.11251867073065</v>
      </c>
      <c r="C101" s="228">
        <v>213.51100273953136</v>
      </c>
      <c r="D101" s="230">
        <v>140.55514322347207</v>
      </c>
      <c r="E101" s="229">
        <v>94.581564065632321</v>
      </c>
      <c r="F101" s="229">
        <v>76.048974743855538</v>
      </c>
      <c r="G101" s="229">
        <v>0.8646379500000001</v>
      </c>
      <c r="H101" s="228">
        <v>883.67384139322201</v>
      </c>
    </row>
    <row r="102" spans="1:8" x14ac:dyDescent="0.2">
      <c r="A102" s="227"/>
      <c r="B102" s="224"/>
      <c r="C102" s="224"/>
      <c r="D102" s="226"/>
      <c r="E102" s="225"/>
      <c r="F102" s="225"/>
      <c r="G102" s="225"/>
      <c r="H102" s="224"/>
    </row>
    <row r="103" spans="1:8" x14ac:dyDescent="0.2">
      <c r="A103" s="223" t="s">
        <v>136</v>
      </c>
      <c r="B103" s="222">
        <v>9.256171359999998</v>
      </c>
      <c r="C103" s="222">
        <v>6.695611050000001</v>
      </c>
      <c r="D103" s="221">
        <v>4.1689435800000005</v>
      </c>
      <c r="E103" s="220">
        <v>22.070382899999998</v>
      </c>
      <c r="F103" s="220">
        <v>5.4107131199999996</v>
      </c>
      <c r="G103" s="220">
        <v>3.9728500499999999</v>
      </c>
      <c r="H103" s="219">
        <v>51.57467205999999</v>
      </c>
    </row>
    <row r="104" spans="1:8" x14ac:dyDescent="0.2">
      <c r="A104" s="223" t="s">
        <v>135</v>
      </c>
      <c r="B104" s="243">
        <v>-11.778462937757901</v>
      </c>
      <c r="C104" s="222">
        <v>-6.82860562101708</v>
      </c>
      <c r="D104" s="221">
        <v>-11.688111512043601</v>
      </c>
      <c r="E104" s="220">
        <v>-30.8467002115488</v>
      </c>
      <c r="F104" s="220">
        <v>-1.77013052763261</v>
      </c>
      <c r="G104" s="220">
        <v>0</v>
      </c>
      <c r="H104" s="219">
        <v>-62.912010809999991</v>
      </c>
    </row>
    <row r="105" spans="1:8" x14ac:dyDescent="0.2">
      <c r="A105" s="231" t="s">
        <v>134</v>
      </c>
      <c r="B105" s="228">
        <v>-2.5222915777579029</v>
      </c>
      <c r="C105" s="228">
        <v>-0.13299457101707901</v>
      </c>
      <c r="D105" s="230">
        <v>-7.5191679320436009</v>
      </c>
      <c r="E105" s="229">
        <v>-8.7763173115488016</v>
      </c>
      <c r="F105" s="229">
        <v>3.6405825923673896</v>
      </c>
      <c r="G105" s="229">
        <v>3.9728500499999999</v>
      </c>
      <c r="H105" s="228">
        <v>-11.337338750000001</v>
      </c>
    </row>
    <row r="106" spans="1:8" x14ac:dyDescent="0.2">
      <c r="A106" s="227"/>
      <c r="B106" s="224"/>
      <c r="C106" s="224"/>
      <c r="D106" s="226"/>
      <c r="E106" s="225"/>
      <c r="F106" s="225"/>
      <c r="G106" s="225"/>
      <c r="H106" s="224"/>
    </row>
    <row r="107" spans="1:8" x14ac:dyDescent="0.2">
      <c r="A107" s="223" t="s">
        <v>33</v>
      </c>
      <c r="B107" s="222">
        <v>-268.04880555087846</v>
      </c>
      <c r="C107" s="222">
        <v>-262.66437551308132</v>
      </c>
      <c r="D107" s="221">
        <v>-169.0517843749985</v>
      </c>
      <c r="E107" s="220">
        <v>-38.207540777585997</v>
      </c>
      <c r="F107" s="220">
        <v>-1.1460986743778698</v>
      </c>
      <c r="G107" s="220">
        <v>0</v>
      </c>
      <c r="H107" s="219">
        <v>-739.11860489092226</v>
      </c>
    </row>
    <row r="108" spans="1:8" ht="13.5" thickBot="1" x14ac:dyDescent="0.25">
      <c r="A108" s="218" t="s">
        <v>264</v>
      </c>
      <c r="B108" s="215">
        <v>87.54142154209427</v>
      </c>
      <c r="C108" s="215">
        <v>-49.286367344567054</v>
      </c>
      <c r="D108" s="217">
        <v>-36.015809083570019</v>
      </c>
      <c r="E108" s="216">
        <v>47.597705976497529</v>
      </c>
      <c r="F108" s="216">
        <v>78.543458661845065</v>
      </c>
      <c r="G108" s="216">
        <v>4.8374880000000005</v>
      </c>
      <c r="H108" s="215">
        <v>133.21789775229979</v>
      </c>
    </row>
    <row r="109" spans="1:8" x14ac:dyDescent="0.2">
      <c r="A109" s="227"/>
      <c r="B109" s="224"/>
      <c r="C109" s="224"/>
      <c r="D109" s="226"/>
      <c r="E109" s="225"/>
      <c r="F109" s="225"/>
      <c r="G109" s="225"/>
      <c r="H109" s="224"/>
    </row>
    <row r="110" spans="1:8" x14ac:dyDescent="0.2">
      <c r="A110" s="227"/>
      <c r="B110" s="224"/>
      <c r="C110" s="224"/>
      <c r="D110" s="226"/>
      <c r="E110" s="225"/>
      <c r="F110" s="225"/>
      <c r="G110" s="225"/>
      <c r="H110" s="224"/>
    </row>
    <row r="111" spans="1:8" x14ac:dyDescent="0.2">
      <c r="A111" s="223" t="s">
        <v>41</v>
      </c>
      <c r="B111" s="222">
        <v>3607.2753092499997</v>
      </c>
      <c r="C111" s="222">
        <v>1950.9869261699998</v>
      </c>
      <c r="D111" s="221">
        <v>1386.3466512500001</v>
      </c>
      <c r="E111" s="220">
        <v>733.34601029999999</v>
      </c>
      <c r="F111" s="220">
        <v>542.12066381</v>
      </c>
      <c r="G111" s="220">
        <v>0</v>
      </c>
      <c r="H111" s="219">
        <v>8220.0755607799983</v>
      </c>
    </row>
    <row r="112" spans="1:8" x14ac:dyDescent="0.2">
      <c r="A112" s="223" t="s">
        <v>263</v>
      </c>
      <c r="B112" s="222">
        <v>-377.08146858688002</v>
      </c>
      <c r="C112" s="222">
        <v>-151.04599228100699</v>
      </c>
      <c r="D112" s="221">
        <v>-112.81182561767</v>
      </c>
      <c r="E112" s="220">
        <v>-129.85655098879599</v>
      </c>
      <c r="F112" s="220">
        <v>-51.449741907744347</v>
      </c>
      <c r="G112" s="220">
        <v>0</v>
      </c>
      <c r="H112" s="219">
        <v>-822.2455793820975</v>
      </c>
    </row>
    <row r="113" spans="1:8" ht="13.5" thickBot="1" x14ac:dyDescent="0.25">
      <c r="A113" s="218" t="s">
        <v>122</v>
      </c>
      <c r="B113" s="215">
        <v>3230.1938406631198</v>
      </c>
      <c r="C113" s="215">
        <v>1799.9409338889927</v>
      </c>
      <c r="D113" s="217">
        <v>1273.5348256323302</v>
      </c>
      <c r="E113" s="216">
        <v>603.48945931120397</v>
      </c>
      <c r="F113" s="216">
        <v>490.67092190225566</v>
      </c>
      <c r="G113" s="216">
        <v>0</v>
      </c>
      <c r="H113" s="215">
        <v>7397.8299813979011</v>
      </c>
    </row>
    <row r="114" spans="1:8" x14ac:dyDescent="0.2">
      <c r="A114" s="242"/>
      <c r="B114" s="241"/>
      <c r="C114" s="241"/>
      <c r="D114" s="241"/>
      <c r="E114" s="241"/>
      <c r="F114" s="241"/>
      <c r="G114" s="241"/>
      <c r="H114" s="241"/>
    </row>
    <row r="115" spans="1:8" x14ac:dyDescent="0.2">
      <c r="A115" s="242"/>
      <c r="B115" s="241"/>
      <c r="C115" s="241"/>
      <c r="D115" s="241"/>
      <c r="E115" s="241"/>
      <c r="F115" s="241"/>
      <c r="G115" s="241"/>
      <c r="H115" s="241"/>
    </row>
    <row r="116" spans="1:8" x14ac:dyDescent="0.2">
      <c r="A116" s="242"/>
      <c r="B116" s="241"/>
      <c r="C116" s="241"/>
      <c r="D116" s="241"/>
      <c r="E116" s="241"/>
      <c r="F116" s="241"/>
      <c r="G116" s="241"/>
      <c r="H116" s="241"/>
    </row>
    <row r="117" spans="1:8" ht="18" x14ac:dyDescent="0.2">
      <c r="A117" s="192" t="s">
        <v>262</v>
      </c>
      <c r="B117" s="213"/>
      <c r="C117" s="213"/>
      <c r="D117" s="213"/>
      <c r="E117" s="213"/>
      <c r="F117" s="213"/>
      <c r="G117" s="213"/>
      <c r="H117" s="209"/>
    </row>
    <row r="118" spans="1:8" x14ac:dyDescent="0.2">
      <c r="A118" s="164"/>
      <c r="B118" s="213"/>
      <c r="C118" s="213"/>
      <c r="D118" s="213"/>
      <c r="E118" s="213"/>
      <c r="F118" s="213"/>
      <c r="G118" s="213"/>
      <c r="H118" s="203"/>
    </row>
    <row r="119" spans="1:8" ht="15" x14ac:dyDescent="0.2">
      <c r="A119" s="178" t="s">
        <v>290</v>
      </c>
      <c r="B119" s="64"/>
      <c r="C119" s="64"/>
      <c r="D119" s="64"/>
      <c r="E119" s="184"/>
      <c r="F119" s="184"/>
      <c r="G119" s="184"/>
      <c r="H119" s="173"/>
    </row>
    <row r="120" spans="1:8" x14ac:dyDescent="0.2">
      <c r="A120" s="64"/>
      <c r="B120" s="64"/>
      <c r="C120" s="64"/>
      <c r="D120" s="64"/>
      <c r="E120" s="184"/>
      <c r="F120" s="184"/>
      <c r="G120" s="184"/>
      <c r="H120" s="209"/>
    </row>
    <row r="121" spans="1:8" ht="15" x14ac:dyDescent="0.2">
      <c r="A121" s="91" t="s">
        <v>170</v>
      </c>
      <c r="B121" s="103" t="s">
        <v>248</v>
      </c>
      <c r="C121" s="103" t="s">
        <v>247</v>
      </c>
      <c r="D121" s="103" t="s">
        <v>246</v>
      </c>
      <c r="E121" s="103" t="s">
        <v>245</v>
      </c>
      <c r="F121" s="205"/>
    </row>
    <row r="122" spans="1:8" x14ac:dyDescent="0.2">
      <c r="A122" s="62"/>
      <c r="B122" s="211"/>
      <c r="C122" s="211"/>
      <c r="D122" s="211"/>
      <c r="E122" s="211"/>
      <c r="F122" s="205"/>
    </row>
    <row r="123" spans="1:8" x14ac:dyDescent="0.2">
      <c r="A123" s="200" t="s">
        <v>261</v>
      </c>
      <c r="B123" s="199">
        <v>7358.2541431578538</v>
      </c>
      <c r="C123" s="199">
        <v>683.39889521592386</v>
      </c>
      <c r="D123" s="199">
        <v>413.0250742662227</v>
      </c>
      <c r="E123" s="199">
        <v>8454.6781126400001</v>
      </c>
      <c r="F123" s="212"/>
    </row>
    <row r="124" spans="1:8" x14ac:dyDescent="0.2">
      <c r="A124" s="198" t="s">
        <v>244</v>
      </c>
      <c r="B124" s="208">
        <v>-290.9116013710406</v>
      </c>
      <c r="C124" s="208">
        <v>290.9116013710406</v>
      </c>
      <c r="D124" s="208">
        <v>0</v>
      </c>
      <c r="E124" s="208">
        <v>0</v>
      </c>
      <c r="F124" s="212"/>
    </row>
    <row r="125" spans="1:8" x14ac:dyDescent="0.2">
      <c r="A125" s="198" t="s">
        <v>243</v>
      </c>
      <c r="B125" s="208">
        <v>-124.94003440453736</v>
      </c>
      <c r="C125" s="208">
        <v>0</v>
      </c>
      <c r="D125" s="208">
        <v>124.94003440453736</v>
      </c>
      <c r="E125" s="208">
        <v>0</v>
      </c>
      <c r="F125" s="212"/>
    </row>
    <row r="126" spans="1:8" x14ac:dyDescent="0.2">
      <c r="A126" s="198" t="s">
        <v>242</v>
      </c>
      <c r="B126" s="208">
        <v>0</v>
      </c>
      <c r="C126" s="208">
        <v>-88.753454339366655</v>
      </c>
      <c r="D126" s="208">
        <v>88.753454339366655</v>
      </c>
      <c r="E126" s="208">
        <v>0</v>
      </c>
      <c r="F126" s="212"/>
    </row>
    <row r="127" spans="1:8" x14ac:dyDescent="0.2">
      <c r="A127" s="198" t="s">
        <v>252</v>
      </c>
      <c r="B127" s="208">
        <v>0</v>
      </c>
      <c r="C127" s="208">
        <v>39.683506703244667</v>
      </c>
      <c r="D127" s="208">
        <v>-39.683506703244667</v>
      </c>
      <c r="E127" s="208">
        <v>0</v>
      </c>
      <c r="F127" s="212"/>
    </row>
    <row r="128" spans="1:8" x14ac:dyDescent="0.2">
      <c r="A128" s="197" t="s">
        <v>240</v>
      </c>
      <c r="B128" s="208">
        <v>159.79174350389869</v>
      </c>
      <c r="C128" s="208">
        <v>-159.79174350389869</v>
      </c>
      <c r="D128" s="208">
        <v>0</v>
      </c>
      <c r="E128" s="208">
        <v>0</v>
      </c>
      <c r="F128" s="212"/>
    </row>
    <row r="129" spans="1:6" x14ac:dyDescent="0.2">
      <c r="A129" s="87" t="s">
        <v>251</v>
      </c>
      <c r="B129" s="208">
        <v>10.261179217388669</v>
      </c>
      <c r="C129" s="208">
        <v>0</v>
      </c>
      <c r="D129" s="208">
        <v>-10.261179217388669</v>
      </c>
      <c r="E129" s="208">
        <v>0</v>
      </c>
      <c r="F129" s="212"/>
    </row>
    <row r="130" spans="1:6" x14ac:dyDescent="0.2">
      <c r="A130" s="87" t="s">
        <v>257</v>
      </c>
      <c r="B130" s="208">
        <v>2158.2082639999408</v>
      </c>
      <c r="C130" s="208">
        <v>79.385752303658904</v>
      </c>
      <c r="D130" s="208">
        <v>6.9884976469279483</v>
      </c>
      <c r="E130" s="208">
        <v>2244.5825139505278</v>
      </c>
      <c r="F130" s="212"/>
    </row>
    <row r="131" spans="1:6" x14ac:dyDescent="0.2">
      <c r="A131" s="87" t="s">
        <v>256</v>
      </c>
      <c r="B131" s="208">
        <v>-779.44567486561471</v>
      </c>
      <c r="C131" s="208">
        <v>-125.66014692104731</v>
      </c>
      <c r="D131" s="208">
        <v>-154.0449670538689</v>
      </c>
      <c r="E131" s="208">
        <v>-1059.1507888405308</v>
      </c>
      <c r="F131" s="187"/>
    </row>
    <row r="132" spans="1:6" ht="13.5" thickBot="1" x14ac:dyDescent="0.25">
      <c r="A132" s="195" t="s">
        <v>291</v>
      </c>
      <c r="B132" s="207">
        <v>8491.2180192378892</v>
      </c>
      <c r="C132" s="207">
        <v>719.17441082955554</v>
      </c>
      <c r="D132" s="207">
        <v>429.71740768255239</v>
      </c>
      <c r="E132" s="207">
        <v>9640.1098377499966</v>
      </c>
      <c r="F132" s="212"/>
    </row>
    <row r="133" spans="1:6" x14ac:dyDescent="0.2">
      <c r="A133" s="168" t="s">
        <v>231</v>
      </c>
      <c r="B133" s="206">
        <v>-14.153313907540001</v>
      </c>
      <c r="C133" s="206">
        <v>-158.50152083238402</v>
      </c>
      <c r="D133" s="206">
        <v>172.65483473992401</v>
      </c>
      <c r="E133" s="206">
        <v>0</v>
      </c>
      <c r="F133" s="203"/>
    </row>
    <row r="134" spans="1:6" ht="15" x14ac:dyDescent="0.2">
      <c r="A134" s="87"/>
      <c r="B134" s="87"/>
      <c r="C134" s="87"/>
      <c r="D134" s="87"/>
      <c r="E134" s="87"/>
      <c r="F134" s="173"/>
    </row>
    <row r="135" spans="1:6" ht="15" x14ac:dyDescent="0.2">
      <c r="A135" s="87" t="s">
        <v>259</v>
      </c>
      <c r="B135" s="87"/>
      <c r="C135" s="87"/>
      <c r="D135" s="87"/>
      <c r="E135" s="87"/>
      <c r="F135" s="173"/>
    </row>
    <row r="136" spans="1:6" x14ac:dyDescent="0.2">
      <c r="A136" s="87"/>
      <c r="B136" s="87"/>
      <c r="C136" s="87"/>
      <c r="D136" s="87"/>
      <c r="E136" s="87"/>
      <c r="F136" s="209"/>
    </row>
    <row r="137" spans="1:6" ht="15" x14ac:dyDescent="0.2">
      <c r="A137" s="178" t="s">
        <v>292</v>
      </c>
      <c r="B137" s="64"/>
      <c r="C137" s="184"/>
      <c r="D137" s="184"/>
      <c r="E137" s="184"/>
      <c r="F137" s="188"/>
    </row>
    <row r="138" spans="1:6" x14ac:dyDescent="0.2">
      <c r="A138" s="64"/>
      <c r="B138" s="64"/>
      <c r="C138" s="184"/>
      <c r="D138" s="184"/>
      <c r="E138" s="184"/>
      <c r="F138" s="188"/>
    </row>
    <row r="139" spans="1:6" ht="15" x14ac:dyDescent="0.2">
      <c r="A139" s="91" t="s">
        <v>170</v>
      </c>
      <c r="B139" s="103" t="s">
        <v>248</v>
      </c>
      <c r="C139" s="103" t="s">
        <v>247</v>
      </c>
      <c r="D139" s="103" t="s">
        <v>246</v>
      </c>
      <c r="E139" s="103" t="s">
        <v>245</v>
      </c>
      <c r="F139" s="210"/>
    </row>
    <row r="140" spans="1:6" x14ac:dyDescent="0.2">
      <c r="A140" s="62"/>
      <c r="B140" s="211"/>
      <c r="C140" s="211"/>
      <c r="D140" s="211"/>
      <c r="E140" s="211"/>
      <c r="F140" s="210"/>
    </row>
    <row r="141" spans="1:6" x14ac:dyDescent="0.2">
      <c r="A141" s="200" t="s">
        <v>261</v>
      </c>
      <c r="B141" s="199">
        <v>6450.884785783609</v>
      </c>
      <c r="C141" s="199">
        <v>657.82313061622824</v>
      </c>
      <c r="D141" s="199">
        <v>2439.6292616947994</v>
      </c>
      <c r="E141" s="199">
        <v>9548.3371780946363</v>
      </c>
      <c r="F141" s="210"/>
    </row>
    <row r="142" spans="1:6" x14ac:dyDescent="0.2">
      <c r="A142" s="198" t="s">
        <v>244</v>
      </c>
      <c r="B142" s="208">
        <v>-284.56277633494096</v>
      </c>
      <c r="C142" s="208">
        <v>284.56277633494096</v>
      </c>
      <c r="D142" s="208">
        <v>0</v>
      </c>
      <c r="E142" s="208">
        <v>0</v>
      </c>
      <c r="F142" s="210"/>
    </row>
    <row r="143" spans="1:6" x14ac:dyDescent="0.2">
      <c r="A143" s="198" t="s">
        <v>243</v>
      </c>
      <c r="B143" s="208">
        <v>-112.881155264645</v>
      </c>
      <c r="C143" s="208">
        <v>0</v>
      </c>
      <c r="D143" s="208">
        <v>112.881155264645</v>
      </c>
      <c r="E143" s="208">
        <v>0</v>
      </c>
      <c r="F143" s="210"/>
    </row>
    <row r="144" spans="1:6" x14ac:dyDescent="0.2">
      <c r="A144" s="198" t="s">
        <v>242</v>
      </c>
      <c r="B144" s="208">
        <v>0</v>
      </c>
      <c r="C144" s="208">
        <v>-80.716794642817973</v>
      </c>
      <c r="D144" s="208">
        <v>80.716794642817973</v>
      </c>
      <c r="E144" s="208">
        <v>0</v>
      </c>
      <c r="F144" s="210"/>
    </row>
    <row r="145" spans="1:6" x14ac:dyDescent="0.2">
      <c r="A145" s="198" t="s">
        <v>241</v>
      </c>
      <c r="B145" s="208">
        <v>0</v>
      </c>
      <c r="C145" s="208">
        <v>2.0267851725049999</v>
      </c>
      <c r="D145" s="208">
        <v>-2.0267851725049999</v>
      </c>
      <c r="E145" s="208">
        <v>0</v>
      </c>
      <c r="F145" s="210"/>
    </row>
    <row r="146" spans="1:6" x14ac:dyDescent="0.2">
      <c r="A146" s="197" t="s">
        <v>240</v>
      </c>
      <c r="B146" s="208">
        <v>156.99186732553099</v>
      </c>
      <c r="C146" s="208">
        <v>-156.99186732553099</v>
      </c>
      <c r="D146" s="208">
        <v>0</v>
      </c>
      <c r="E146" s="208">
        <v>0</v>
      </c>
      <c r="F146" s="210"/>
    </row>
    <row r="147" spans="1:6" x14ac:dyDescent="0.2">
      <c r="A147" s="87" t="s">
        <v>239</v>
      </c>
      <c r="B147" s="208">
        <v>1.6044949380490001</v>
      </c>
      <c r="C147" s="208">
        <v>0</v>
      </c>
      <c r="D147" s="208">
        <v>-1.6044949380490001</v>
      </c>
      <c r="E147" s="208">
        <v>0</v>
      </c>
      <c r="F147" s="209"/>
    </row>
    <row r="148" spans="1:6" x14ac:dyDescent="0.2">
      <c r="A148" s="87" t="s">
        <v>257</v>
      </c>
      <c r="B148" s="208">
        <v>988.21228249857199</v>
      </c>
      <c r="C148" s="208">
        <v>43.059759670006002</v>
      </c>
      <c r="D148" s="208">
        <v>3.3166771164590005</v>
      </c>
      <c r="E148" s="208">
        <v>1034.5887192850371</v>
      </c>
      <c r="F148" s="209"/>
    </row>
    <row r="149" spans="1:6" ht="15" x14ac:dyDescent="0.2">
      <c r="A149" s="87" t="s">
        <v>256</v>
      </c>
      <c r="B149" s="208">
        <v>-578.51613876626163</v>
      </c>
      <c r="C149" s="208">
        <v>-213.7582174391849</v>
      </c>
      <c r="D149" s="208">
        <v>-1570.498270519598</v>
      </c>
      <c r="E149" s="208">
        <v>-2362.7726267250446</v>
      </c>
      <c r="F149" s="173"/>
    </row>
    <row r="150" spans="1:6" ht="13.5" thickBot="1" x14ac:dyDescent="0.25">
      <c r="A150" s="195" t="s">
        <v>255</v>
      </c>
      <c r="B150" s="207">
        <v>6621.9333601799126</v>
      </c>
      <c r="C150" s="207">
        <v>535.80557238614631</v>
      </c>
      <c r="D150" s="207">
        <v>1062.4143380885694</v>
      </c>
      <c r="E150" s="207">
        <v>8220.0532706546273</v>
      </c>
    </row>
    <row r="151" spans="1:6" x14ac:dyDescent="0.2">
      <c r="A151" s="168" t="s">
        <v>231</v>
      </c>
      <c r="B151" s="206">
        <v>-20.958202009000001</v>
      </c>
      <c r="C151" s="206">
        <v>-232.74748046939999</v>
      </c>
      <c r="D151" s="206">
        <v>253.70568247839995</v>
      </c>
      <c r="E151" s="206">
        <v>0</v>
      </c>
      <c r="F151" s="205"/>
    </row>
    <row r="152" spans="1:6" x14ac:dyDescent="0.2">
      <c r="A152" s="64"/>
      <c r="B152" s="64"/>
      <c r="C152" s="177"/>
      <c r="D152" s="177"/>
      <c r="E152" s="177"/>
      <c r="F152" s="205"/>
    </row>
    <row r="153" spans="1:6" x14ac:dyDescent="0.2">
      <c r="A153" s="64"/>
      <c r="B153" s="64"/>
      <c r="C153" s="177"/>
      <c r="D153" s="177"/>
      <c r="E153" s="177"/>
      <c r="F153" s="204"/>
    </row>
    <row r="154" spans="1:6" ht="15" x14ac:dyDescent="0.2">
      <c r="A154" s="178">
        <v>2022</v>
      </c>
      <c r="B154" s="64"/>
      <c r="C154" s="177"/>
      <c r="D154" s="177"/>
      <c r="E154" s="177"/>
      <c r="F154" s="204"/>
    </row>
    <row r="155" spans="1:6" x14ac:dyDescent="0.2">
      <c r="A155" s="64"/>
      <c r="B155" s="64"/>
      <c r="C155" s="177"/>
      <c r="D155" s="177"/>
      <c r="E155" s="177"/>
      <c r="F155" s="204"/>
    </row>
    <row r="156" spans="1:6" ht="15" x14ac:dyDescent="0.2">
      <c r="A156" s="91" t="s">
        <v>170</v>
      </c>
      <c r="B156" s="103" t="s">
        <v>248</v>
      </c>
      <c r="C156" s="103" t="s">
        <v>247</v>
      </c>
      <c r="D156" s="103" t="s">
        <v>246</v>
      </c>
      <c r="E156" s="103" t="s">
        <v>245</v>
      </c>
      <c r="F156" s="204"/>
    </row>
    <row r="157" spans="1:6" x14ac:dyDescent="0.2">
      <c r="A157" s="62"/>
      <c r="B157" s="201"/>
      <c r="C157" s="201"/>
      <c r="D157" s="201"/>
      <c r="E157" s="201"/>
      <c r="F157" s="204"/>
    </row>
    <row r="158" spans="1:6" x14ac:dyDescent="0.2">
      <c r="A158" s="200" t="s">
        <v>260</v>
      </c>
      <c r="B158" s="199">
        <v>6621.851176586928</v>
      </c>
      <c r="C158" s="199">
        <v>535.8037533167892</v>
      </c>
      <c r="D158" s="199">
        <v>1062.42063087628</v>
      </c>
      <c r="E158" s="199">
        <v>8220.0755607799965</v>
      </c>
      <c r="F158" s="204"/>
    </row>
    <row r="159" spans="1:6" x14ac:dyDescent="0.2">
      <c r="A159" s="198" t="s">
        <v>244</v>
      </c>
      <c r="B159" s="196">
        <v>-1058.9663124595829</v>
      </c>
      <c r="C159" s="196">
        <v>1058.9663124595829</v>
      </c>
      <c r="D159" s="196">
        <v>0</v>
      </c>
      <c r="E159" s="196">
        <v>0</v>
      </c>
      <c r="F159" s="204"/>
    </row>
    <row r="160" spans="1:6" x14ac:dyDescent="0.2">
      <c r="A160" s="198" t="s">
        <v>243</v>
      </c>
      <c r="B160" s="196">
        <v>-505.96259058123269</v>
      </c>
      <c r="C160" s="196">
        <v>0</v>
      </c>
      <c r="D160" s="196">
        <v>505.96259058123269</v>
      </c>
      <c r="E160" s="196">
        <v>0</v>
      </c>
      <c r="F160" s="204"/>
    </row>
    <row r="161" spans="1:6" x14ac:dyDescent="0.2">
      <c r="A161" s="198" t="s">
        <v>242</v>
      </c>
      <c r="B161" s="196">
        <v>0</v>
      </c>
      <c r="C161" s="196">
        <v>-350.59243995801535</v>
      </c>
      <c r="D161" s="196">
        <v>350.59243995801535</v>
      </c>
      <c r="E161" s="196">
        <v>0</v>
      </c>
      <c r="F161" s="165"/>
    </row>
    <row r="162" spans="1:6" x14ac:dyDescent="0.2">
      <c r="A162" s="198" t="s">
        <v>252</v>
      </c>
      <c r="B162" s="196">
        <v>0</v>
      </c>
      <c r="C162" s="196">
        <v>117.50537096463367</v>
      </c>
      <c r="D162" s="196">
        <v>-117.50537096463367</v>
      </c>
      <c r="E162" s="196">
        <v>0</v>
      </c>
      <c r="F162" s="165"/>
    </row>
    <row r="163" spans="1:6" x14ac:dyDescent="0.2">
      <c r="A163" s="197" t="s">
        <v>240</v>
      </c>
      <c r="B163" s="196">
        <v>567.21527780393671</v>
      </c>
      <c r="C163" s="196">
        <v>-567.21527780393671</v>
      </c>
      <c r="D163" s="196">
        <v>0</v>
      </c>
      <c r="E163" s="196">
        <v>0</v>
      </c>
      <c r="F163" s="203"/>
    </row>
    <row r="164" spans="1:6" ht="15" x14ac:dyDescent="0.2">
      <c r="A164" s="87" t="s">
        <v>251</v>
      </c>
      <c r="B164" s="196">
        <v>46.789300000286005</v>
      </c>
      <c r="C164" s="196">
        <v>0</v>
      </c>
      <c r="D164" s="196">
        <v>-46.789300000286005</v>
      </c>
      <c r="E164" s="196">
        <v>0</v>
      </c>
      <c r="F164" s="100"/>
    </row>
    <row r="165" spans="1:6" x14ac:dyDescent="0.2">
      <c r="A165" s="87" t="s">
        <v>257</v>
      </c>
      <c r="B165" s="196">
        <v>5710.8193322513089</v>
      </c>
      <c r="C165" s="196">
        <v>341.84187591187651</v>
      </c>
      <c r="D165" s="196">
        <v>19.913227315619615</v>
      </c>
      <c r="E165" s="196">
        <v>6072.5744354788048</v>
      </c>
      <c r="F165" s="202"/>
    </row>
    <row r="166" spans="1:6" x14ac:dyDescent="0.2">
      <c r="A166" s="87" t="s">
        <v>256</v>
      </c>
      <c r="B166" s="196">
        <v>-2890.4769877768317</v>
      </c>
      <c r="C166" s="196">
        <v>-417.33143074458673</v>
      </c>
      <c r="D166" s="196">
        <v>-1344.8768100836753</v>
      </c>
      <c r="E166" s="196">
        <v>-4652.6852286050935</v>
      </c>
      <c r="F166" s="202"/>
    </row>
    <row r="167" spans="1:6" ht="13.5" thickBot="1" x14ac:dyDescent="0.25">
      <c r="A167" s="195" t="s">
        <v>291</v>
      </c>
      <c r="B167" s="194">
        <v>8491.169195824812</v>
      </c>
      <c r="C167" s="194">
        <v>719.17816414634353</v>
      </c>
      <c r="D167" s="194">
        <v>429.7174076825529</v>
      </c>
      <c r="E167" s="194">
        <v>9640.0647676537083</v>
      </c>
      <c r="F167" s="189"/>
    </row>
    <row r="168" spans="1:6" x14ac:dyDescent="0.2">
      <c r="A168" s="168" t="s">
        <v>231</v>
      </c>
      <c r="B168" s="193">
        <v>-14.153313907540001</v>
      </c>
      <c r="C168" s="193">
        <v>-158.50152083238402</v>
      </c>
      <c r="D168" s="193">
        <v>172.65483473992401</v>
      </c>
      <c r="E168" s="193">
        <v>0</v>
      </c>
      <c r="F168" s="191"/>
    </row>
    <row r="169" spans="1:6" x14ac:dyDescent="0.2">
      <c r="A169" s="87"/>
      <c r="B169" s="87"/>
      <c r="C169" s="87"/>
      <c r="D169" s="87"/>
      <c r="E169" s="87"/>
      <c r="F169" s="191"/>
    </row>
    <row r="170" spans="1:6" x14ac:dyDescent="0.2">
      <c r="A170" s="87" t="s">
        <v>259</v>
      </c>
      <c r="B170" s="87"/>
      <c r="C170" s="87"/>
      <c r="D170" s="87"/>
      <c r="E170" s="87"/>
      <c r="F170" s="191"/>
    </row>
    <row r="171" spans="1:6" x14ac:dyDescent="0.2">
      <c r="A171" s="87"/>
      <c r="B171" s="87"/>
      <c r="C171" s="87"/>
      <c r="D171" s="87"/>
      <c r="E171" s="87"/>
      <c r="F171" s="191"/>
    </row>
    <row r="172" spans="1:6" ht="15" x14ac:dyDescent="0.2">
      <c r="A172" s="178">
        <v>2021</v>
      </c>
      <c r="B172" s="64"/>
      <c r="C172" s="177"/>
      <c r="D172" s="177"/>
      <c r="E172" s="177"/>
      <c r="F172" s="191"/>
    </row>
    <row r="173" spans="1:6" x14ac:dyDescent="0.2">
      <c r="A173" s="64"/>
      <c r="B173" s="64"/>
      <c r="C173" s="177"/>
      <c r="D173" s="177"/>
      <c r="E173" s="177"/>
      <c r="F173" s="191"/>
    </row>
    <row r="174" spans="1:6" ht="15" x14ac:dyDescent="0.2">
      <c r="A174" s="91" t="s">
        <v>170</v>
      </c>
      <c r="B174" s="103" t="s">
        <v>248</v>
      </c>
      <c r="C174" s="103" t="s">
        <v>247</v>
      </c>
      <c r="D174" s="103" t="s">
        <v>246</v>
      </c>
      <c r="E174" s="103" t="s">
        <v>245</v>
      </c>
      <c r="F174" s="191"/>
    </row>
    <row r="175" spans="1:6" x14ac:dyDescent="0.2">
      <c r="A175" s="62"/>
      <c r="B175" s="201"/>
      <c r="C175" s="201"/>
      <c r="D175" s="201"/>
      <c r="E175" s="201"/>
      <c r="F175" s="191"/>
    </row>
    <row r="176" spans="1:6" x14ac:dyDescent="0.2">
      <c r="A176" s="200" t="s">
        <v>258</v>
      </c>
      <c r="B176" s="199">
        <v>6540.2246005310299</v>
      </c>
      <c r="C176" s="199">
        <v>927.479635520839</v>
      </c>
      <c r="D176" s="199">
        <v>2039.2480540735021</v>
      </c>
      <c r="E176" s="199">
        <v>9506.9522901253713</v>
      </c>
      <c r="F176" s="191"/>
    </row>
    <row r="177" spans="1:6" x14ac:dyDescent="0.2">
      <c r="A177" s="198" t="s">
        <v>244</v>
      </c>
      <c r="B177" s="196">
        <v>-1114.0599006155228</v>
      </c>
      <c r="C177" s="196">
        <v>1114.0599006155228</v>
      </c>
      <c r="D177" s="196">
        <v>0</v>
      </c>
      <c r="E177" s="196">
        <v>0</v>
      </c>
      <c r="F177" s="189"/>
    </row>
    <row r="178" spans="1:6" x14ac:dyDescent="0.2">
      <c r="A178" s="198" t="s">
        <v>243</v>
      </c>
      <c r="B178" s="196">
        <v>-517.91414933538704</v>
      </c>
      <c r="C178" s="196">
        <v>0</v>
      </c>
      <c r="D178" s="196">
        <v>517.91414933538704</v>
      </c>
      <c r="E178" s="196">
        <v>0</v>
      </c>
      <c r="F178" s="203"/>
    </row>
    <row r="179" spans="1:6" ht="15" x14ac:dyDescent="0.2">
      <c r="A179" s="198" t="s">
        <v>242</v>
      </c>
      <c r="B179" s="196">
        <v>0</v>
      </c>
      <c r="C179" s="196">
        <v>-690.18461468542102</v>
      </c>
      <c r="D179" s="196">
        <v>690.18461468542102</v>
      </c>
      <c r="E179" s="196">
        <v>0</v>
      </c>
      <c r="F179" s="100"/>
    </row>
    <row r="180" spans="1:6" x14ac:dyDescent="0.2">
      <c r="A180" s="198" t="s">
        <v>241</v>
      </c>
      <c r="B180" s="196">
        <v>0</v>
      </c>
      <c r="C180" s="196">
        <v>6.3470922028099999</v>
      </c>
      <c r="D180" s="196">
        <v>-6.3470922028099999</v>
      </c>
      <c r="E180" s="196">
        <v>0</v>
      </c>
      <c r="F180" s="189"/>
    </row>
    <row r="181" spans="1:6" x14ac:dyDescent="0.2">
      <c r="A181" s="197" t="s">
        <v>240</v>
      </c>
      <c r="B181" s="196">
        <v>617.686436074943</v>
      </c>
      <c r="C181" s="196">
        <v>-617.686436074943</v>
      </c>
      <c r="D181" s="196">
        <v>0</v>
      </c>
      <c r="E181" s="196">
        <v>0</v>
      </c>
      <c r="F181" s="202"/>
    </row>
    <row r="182" spans="1:6" x14ac:dyDescent="0.2">
      <c r="A182" s="87" t="s">
        <v>239</v>
      </c>
      <c r="B182" s="196">
        <v>8.3858165720889986</v>
      </c>
      <c r="C182" s="196">
        <v>0</v>
      </c>
      <c r="D182" s="196">
        <v>-8.3858165720889986</v>
      </c>
      <c r="E182" s="196">
        <v>0</v>
      </c>
      <c r="F182" s="202"/>
    </row>
    <row r="183" spans="1:6" x14ac:dyDescent="0.2">
      <c r="A183" s="87" t="s">
        <v>257</v>
      </c>
      <c r="B183" s="196">
        <v>3951.8240201051067</v>
      </c>
      <c r="C183" s="196">
        <v>203.87629382457422</v>
      </c>
      <c r="D183" s="196">
        <v>52.981780813132936</v>
      </c>
      <c r="E183" s="196">
        <v>4208.6820947428141</v>
      </c>
      <c r="F183" s="191"/>
    </row>
    <row r="184" spans="1:6" x14ac:dyDescent="0.2">
      <c r="A184" s="87" t="s">
        <v>256</v>
      </c>
      <c r="B184" s="196">
        <v>-2864.2956467453319</v>
      </c>
      <c r="C184" s="196">
        <v>-408.08811808659277</v>
      </c>
      <c r="D184" s="196">
        <v>-2223.1750592562639</v>
      </c>
      <c r="E184" s="196">
        <v>-5495.558824088188</v>
      </c>
      <c r="F184" s="191"/>
    </row>
    <row r="185" spans="1:6" ht="13.5" thickBot="1" x14ac:dyDescent="0.25">
      <c r="A185" s="195" t="s">
        <v>255</v>
      </c>
      <c r="B185" s="194">
        <v>6621.851176586928</v>
      </c>
      <c r="C185" s="194">
        <v>535.8037533167892</v>
      </c>
      <c r="D185" s="194">
        <v>1062.42063087628</v>
      </c>
      <c r="E185" s="194">
        <v>8220.0755607799965</v>
      </c>
      <c r="F185" s="191"/>
    </row>
    <row r="186" spans="1:6" x14ac:dyDescent="0.2">
      <c r="A186" s="87" t="s">
        <v>231</v>
      </c>
      <c r="B186" s="193">
        <v>-20.958202009000001</v>
      </c>
      <c r="C186" s="193">
        <v>-232.74748046939999</v>
      </c>
      <c r="D186" s="193">
        <v>253.70568247839995</v>
      </c>
      <c r="E186" s="87">
        <v>0</v>
      </c>
      <c r="F186" s="191"/>
    </row>
    <row r="187" spans="1:6" x14ac:dyDescent="0.2">
      <c r="A187" s="87"/>
      <c r="B187" s="87"/>
      <c r="C187" s="87"/>
      <c r="D187" s="87"/>
      <c r="E187" s="87"/>
      <c r="F187" s="191"/>
    </row>
    <row r="188" spans="1:6" x14ac:dyDescent="0.2">
      <c r="A188" s="87"/>
      <c r="B188" s="87"/>
      <c r="C188" s="87"/>
      <c r="D188" s="87"/>
      <c r="E188" s="87"/>
      <c r="F188" s="191"/>
    </row>
    <row r="189" spans="1:6" x14ac:dyDescent="0.2">
      <c r="A189" s="87"/>
      <c r="B189" s="87"/>
      <c r="C189" s="87"/>
      <c r="D189" s="87"/>
      <c r="E189" s="87"/>
      <c r="F189" s="191"/>
    </row>
    <row r="190" spans="1:6" ht="18" x14ac:dyDescent="0.2">
      <c r="A190" s="192" t="s">
        <v>254</v>
      </c>
      <c r="B190" s="87"/>
      <c r="C190" s="87"/>
      <c r="D190" s="87"/>
      <c r="E190" s="87"/>
      <c r="F190" s="191"/>
    </row>
    <row r="191" spans="1:6" x14ac:dyDescent="0.2">
      <c r="A191" s="87"/>
      <c r="B191" s="87"/>
      <c r="C191" s="87"/>
      <c r="D191" s="87"/>
      <c r="E191" s="87"/>
      <c r="F191" s="191"/>
    </row>
    <row r="192" spans="1:6" ht="15" x14ac:dyDescent="0.2">
      <c r="A192" s="178" t="s">
        <v>290</v>
      </c>
      <c r="B192" s="64"/>
      <c r="C192" s="184"/>
      <c r="D192" s="184"/>
      <c r="E192" s="184"/>
      <c r="F192" s="191"/>
    </row>
    <row r="193" spans="1:11" x14ac:dyDescent="0.2">
      <c r="A193" s="63"/>
      <c r="B193" s="63"/>
      <c r="C193" s="63"/>
      <c r="D193" s="63"/>
      <c r="E193" s="63"/>
      <c r="F193" s="191"/>
    </row>
    <row r="194" spans="1:11" ht="15" x14ac:dyDescent="0.2">
      <c r="A194" s="82" t="s">
        <v>170</v>
      </c>
      <c r="B194" s="175" t="s">
        <v>248</v>
      </c>
      <c r="C194" s="175" t="s">
        <v>247</v>
      </c>
      <c r="D194" s="175" t="s">
        <v>246</v>
      </c>
      <c r="E194" s="175" t="s">
        <v>245</v>
      </c>
      <c r="F194" s="191"/>
    </row>
    <row r="195" spans="1:11" x14ac:dyDescent="0.2">
      <c r="A195" s="63"/>
      <c r="B195" s="190"/>
      <c r="C195" s="190"/>
      <c r="D195" s="190"/>
      <c r="E195" s="63"/>
      <c r="F195" s="189"/>
    </row>
    <row r="196" spans="1:11" x14ac:dyDescent="0.2">
      <c r="A196" s="172" t="s">
        <v>253</v>
      </c>
      <c r="B196" s="172">
        <v>174.9589910785449</v>
      </c>
      <c r="C196" s="172">
        <v>116.09604627668654</v>
      </c>
      <c r="D196" s="172">
        <v>174.10520155476863</v>
      </c>
      <c r="E196" s="172">
        <v>465.16023891000009</v>
      </c>
    </row>
    <row r="197" spans="1:11" ht="15" x14ac:dyDescent="0.2">
      <c r="A197" s="171" t="s">
        <v>244</v>
      </c>
      <c r="B197" s="170">
        <v>-6.6971167774228562</v>
      </c>
      <c r="C197" s="170">
        <v>6.6971167774228562</v>
      </c>
      <c r="D197" s="170">
        <v>0</v>
      </c>
      <c r="E197" s="76">
        <v>0</v>
      </c>
      <c r="F197" s="173"/>
    </row>
    <row r="198" spans="1:11" x14ac:dyDescent="0.2">
      <c r="A198" s="171" t="s">
        <v>243</v>
      </c>
      <c r="B198" s="170">
        <v>-2.2490326459697627</v>
      </c>
      <c r="C198" s="170">
        <v>0</v>
      </c>
      <c r="D198" s="170">
        <v>2.2490326459697627</v>
      </c>
      <c r="E198" s="76">
        <v>0</v>
      </c>
    </row>
    <row r="199" spans="1:11" x14ac:dyDescent="0.2">
      <c r="A199" s="171" t="s">
        <v>242</v>
      </c>
      <c r="B199" s="170">
        <v>0</v>
      </c>
      <c r="C199" s="170">
        <v>-15.952826787134819</v>
      </c>
      <c r="D199" s="170">
        <v>15.952826787134819</v>
      </c>
      <c r="E199" s="76">
        <v>0</v>
      </c>
    </row>
    <row r="200" spans="1:11" ht="15" x14ac:dyDescent="0.2">
      <c r="A200" s="171" t="s">
        <v>252</v>
      </c>
      <c r="B200" s="170">
        <v>0</v>
      </c>
      <c r="C200" s="170">
        <v>7.4919509903948081</v>
      </c>
      <c r="D200" s="170">
        <v>-7.4919509903948081</v>
      </c>
      <c r="E200" s="76">
        <v>0</v>
      </c>
      <c r="F200" s="173"/>
    </row>
    <row r="201" spans="1:11" x14ac:dyDescent="0.2">
      <c r="A201" s="171" t="s">
        <v>240</v>
      </c>
      <c r="B201" s="170">
        <v>24.39326923729103</v>
      </c>
      <c r="C201" s="170">
        <v>-24.39326923729103</v>
      </c>
      <c r="D201" s="170">
        <v>0</v>
      </c>
      <c r="E201" s="181">
        <v>0</v>
      </c>
      <c r="F201" s="188"/>
    </row>
    <row r="202" spans="1:11" x14ac:dyDescent="0.2">
      <c r="A202" s="171" t="s">
        <v>251</v>
      </c>
      <c r="B202" s="170">
        <v>1.4097832201390765</v>
      </c>
      <c r="C202" s="170">
        <v>0</v>
      </c>
      <c r="D202" s="170">
        <v>-1.4097832201390765</v>
      </c>
      <c r="E202" s="181">
        <v>0</v>
      </c>
      <c r="F202" s="165"/>
      <c r="K202" s="71" t="s">
        <v>102</v>
      </c>
    </row>
    <row r="203" spans="1:11" x14ac:dyDescent="0.2">
      <c r="A203" s="159" t="s">
        <v>238</v>
      </c>
      <c r="B203" s="170">
        <v>50.853491564869877</v>
      </c>
      <c r="C203" s="170">
        <v>14.848449938884798</v>
      </c>
      <c r="D203" s="170">
        <v>5.1560237791825188</v>
      </c>
      <c r="E203" s="76">
        <v>70.857965282937201</v>
      </c>
      <c r="F203" s="187"/>
    </row>
    <row r="204" spans="1:11" x14ac:dyDescent="0.2">
      <c r="A204" s="159" t="s">
        <v>237</v>
      </c>
      <c r="B204" s="170">
        <v>3.8979384241442627</v>
      </c>
      <c r="C204" s="170">
        <v>50.396105050975258</v>
      </c>
      <c r="D204" s="170">
        <v>48.595042875313894</v>
      </c>
      <c r="E204" s="76">
        <v>102.88908635043342</v>
      </c>
      <c r="F204" s="186"/>
    </row>
    <row r="205" spans="1:11" x14ac:dyDescent="0.2">
      <c r="A205" s="159" t="s">
        <v>236</v>
      </c>
      <c r="B205" s="170">
        <v>-5.6668879388215876</v>
      </c>
      <c r="C205" s="170">
        <v>-19.148257788255641</v>
      </c>
      <c r="D205" s="170">
        <v>-36.469581825670758</v>
      </c>
      <c r="E205" s="76">
        <v>-61.284727552747988</v>
      </c>
      <c r="F205" s="186"/>
    </row>
    <row r="206" spans="1:11" x14ac:dyDescent="0.2">
      <c r="A206" s="159" t="s">
        <v>235</v>
      </c>
      <c r="B206" s="170">
        <v>-33.418461965766099</v>
      </c>
      <c r="C206" s="170">
        <v>-5.966504195565336</v>
      </c>
      <c r="D206" s="170">
        <v>-4.6303945081774867</v>
      </c>
      <c r="E206" s="76">
        <v>-44.015360669508922</v>
      </c>
      <c r="F206" s="186"/>
    </row>
    <row r="207" spans="1:11" x14ac:dyDescent="0.2">
      <c r="A207" s="159" t="s">
        <v>234</v>
      </c>
      <c r="B207" s="170">
        <v>-2.0009730228691351</v>
      </c>
      <c r="C207" s="170">
        <v>-1.1435944598995527</v>
      </c>
      <c r="D207" s="170">
        <v>-1.0855595241030342</v>
      </c>
      <c r="E207" s="76">
        <v>-4.2301270068717223</v>
      </c>
      <c r="F207" s="186"/>
    </row>
    <row r="208" spans="1:11" x14ac:dyDescent="0.2">
      <c r="A208" s="159" t="s">
        <v>233</v>
      </c>
      <c r="B208" s="170">
        <v>0</v>
      </c>
      <c r="C208" s="170">
        <v>0</v>
      </c>
      <c r="D208" s="170">
        <v>0</v>
      </c>
      <c r="E208" s="76">
        <v>0</v>
      </c>
      <c r="F208" s="166"/>
      <c r="H208" s="71" t="s">
        <v>102</v>
      </c>
    </row>
    <row r="209" spans="1:6" x14ac:dyDescent="0.2">
      <c r="A209" s="63" t="s">
        <v>232</v>
      </c>
      <c r="B209" s="170">
        <v>0</v>
      </c>
      <c r="C209" s="170">
        <v>0</v>
      </c>
      <c r="D209" s="170">
        <v>0</v>
      </c>
      <c r="E209" s="76">
        <v>0</v>
      </c>
      <c r="F209" s="166"/>
    </row>
    <row r="210" spans="1:6" ht="13.5" thickBot="1" x14ac:dyDescent="0.25">
      <c r="A210" s="169" t="s">
        <v>293</v>
      </c>
      <c r="B210" s="169">
        <v>205.48100117413966</v>
      </c>
      <c r="C210" s="169">
        <v>128.92521656621787</v>
      </c>
      <c r="D210" s="169">
        <v>194.97085757388444</v>
      </c>
      <c r="E210" s="169">
        <v>529.37707531424212</v>
      </c>
      <c r="F210" s="166"/>
    </row>
    <row r="211" spans="1:6" x14ac:dyDescent="0.2">
      <c r="A211" s="168" t="s">
        <v>231</v>
      </c>
      <c r="B211" s="167">
        <v>-0.32194730675148114</v>
      </c>
      <c r="C211" s="167">
        <v>-35.016701281880543</v>
      </c>
      <c r="D211" s="167">
        <v>35.338648588632026</v>
      </c>
      <c r="E211" s="167">
        <v>0</v>
      </c>
      <c r="F211" s="166"/>
    </row>
    <row r="212" spans="1:6" x14ac:dyDescent="0.2">
      <c r="A212" s="63"/>
      <c r="B212" s="63"/>
      <c r="C212" s="63"/>
      <c r="D212" s="63"/>
      <c r="E212" s="63"/>
      <c r="F212" s="166"/>
    </row>
    <row r="213" spans="1:6" x14ac:dyDescent="0.2">
      <c r="A213" s="87"/>
      <c r="B213" s="87"/>
      <c r="C213" s="87"/>
      <c r="D213" s="87"/>
      <c r="E213" s="87"/>
      <c r="F213" s="166"/>
    </row>
    <row r="214" spans="1:6" ht="15" x14ac:dyDescent="0.2">
      <c r="A214" s="178" t="s">
        <v>292</v>
      </c>
      <c r="B214" s="64"/>
      <c r="C214" s="184"/>
      <c r="D214" s="184"/>
      <c r="E214" s="184"/>
      <c r="F214" s="166"/>
    </row>
    <row r="215" spans="1:6" x14ac:dyDescent="0.2">
      <c r="A215" s="179"/>
      <c r="B215" s="179"/>
      <c r="C215" s="179"/>
      <c r="D215" s="179"/>
      <c r="E215" s="179"/>
      <c r="F215" s="166"/>
    </row>
    <row r="216" spans="1:6" ht="15" x14ac:dyDescent="0.2">
      <c r="A216" s="82" t="s">
        <v>170</v>
      </c>
      <c r="B216" s="175" t="s">
        <v>248</v>
      </c>
      <c r="C216" s="175" t="s">
        <v>247</v>
      </c>
      <c r="D216" s="175" t="s">
        <v>246</v>
      </c>
      <c r="E216" s="175" t="s">
        <v>245</v>
      </c>
      <c r="F216" s="166"/>
    </row>
    <row r="217" spans="1:6" x14ac:dyDescent="0.2">
      <c r="A217" s="63"/>
      <c r="B217" s="183"/>
      <c r="C217" s="183"/>
      <c r="D217" s="183"/>
      <c r="E217" s="183"/>
      <c r="F217" s="165"/>
    </row>
    <row r="218" spans="1:6" x14ac:dyDescent="0.2">
      <c r="A218" s="182" t="s">
        <v>253</v>
      </c>
      <c r="B218" s="172">
        <v>195.0256370767797</v>
      </c>
      <c r="C218" s="172">
        <v>114.77636401498231</v>
      </c>
      <c r="D218" s="172">
        <v>1208.8150384988189</v>
      </c>
      <c r="E218" s="172">
        <v>1518.617039590581</v>
      </c>
      <c r="F218" s="185"/>
    </row>
    <row r="219" spans="1:6" x14ac:dyDescent="0.2">
      <c r="A219" s="171" t="s">
        <v>244</v>
      </c>
      <c r="B219" s="170">
        <v>-8.2402809029897082</v>
      </c>
      <c r="C219" s="170">
        <v>8.2402809029897082</v>
      </c>
      <c r="D219" s="170">
        <v>0</v>
      </c>
      <c r="E219" s="76">
        <v>0</v>
      </c>
    </row>
    <row r="220" spans="1:6" ht="15" x14ac:dyDescent="0.2">
      <c r="A220" s="171" t="s">
        <v>243</v>
      </c>
      <c r="B220" s="170">
        <v>-1.8350367172208195</v>
      </c>
      <c r="C220" s="170">
        <v>0</v>
      </c>
      <c r="D220" s="170">
        <v>1.8350367172208195</v>
      </c>
      <c r="E220" s="76">
        <v>0</v>
      </c>
      <c r="F220" s="173"/>
    </row>
    <row r="221" spans="1:6" x14ac:dyDescent="0.2">
      <c r="A221" s="171" t="s">
        <v>242</v>
      </c>
      <c r="B221" s="170">
        <v>0</v>
      </c>
      <c r="C221" s="170">
        <v>-14.673198309104968</v>
      </c>
      <c r="D221" s="170">
        <v>14.673198309104968</v>
      </c>
      <c r="E221" s="76">
        <v>0</v>
      </c>
    </row>
    <row r="222" spans="1:6" x14ac:dyDescent="0.2">
      <c r="A222" s="171" t="s">
        <v>241</v>
      </c>
      <c r="B222" s="170">
        <v>0</v>
      </c>
      <c r="C222" s="170">
        <v>0.67998226836933751</v>
      </c>
      <c r="D222" s="170">
        <v>-0.67998226836933751</v>
      </c>
      <c r="E222" s="76">
        <v>0</v>
      </c>
      <c r="F222" s="174"/>
    </row>
    <row r="223" spans="1:6" x14ac:dyDescent="0.2">
      <c r="A223" s="171" t="s">
        <v>240</v>
      </c>
      <c r="B223" s="170">
        <v>32.020551859850436</v>
      </c>
      <c r="C223" s="170">
        <v>-32.020551859850436</v>
      </c>
      <c r="D223" s="170">
        <v>0</v>
      </c>
      <c r="E223" s="181">
        <v>0</v>
      </c>
    </row>
    <row r="224" spans="1:6" x14ac:dyDescent="0.2">
      <c r="A224" s="171" t="s">
        <v>239</v>
      </c>
      <c r="B224" s="170">
        <v>0.52304273217209429</v>
      </c>
      <c r="C224" s="170">
        <v>0</v>
      </c>
      <c r="D224" s="170">
        <v>-0.52304273217209429</v>
      </c>
      <c r="E224" s="181">
        <v>0</v>
      </c>
      <c r="F224" s="176"/>
    </row>
    <row r="225" spans="1:11" x14ac:dyDescent="0.2">
      <c r="A225" s="159" t="s">
        <v>238</v>
      </c>
      <c r="B225" s="170">
        <v>20.885648863703626</v>
      </c>
      <c r="C225" s="170">
        <v>8.5236754265697812</v>
      </c>
      <c r="D225" s="170">
        <v>5.2016987595882265</v>
      </c>
      <c r="E225" s="76">
        <v>34.611023049861636</v>
      </c>
      <c r="F225" s="176"/>
    </row>
    <row r="226" spans="1:11" x14ac:dyDescent="0.2">
      <c r="A226" s="159" t="s">
        <v>237</v>
      </c>
      <c r="B226" s="170">
        <v>6.9031835785139997</v>
      </c>
      <c r="C226" s="170">
        <v>55.166667560034</v>
      </c>
      <c r="D226" s="170">
        <v>32.608829963801</v>
      </c>
      <c r="E226" s="76">
        <v>94.678681102349003</v>
      </c>
      <c r="F226" s="176"/>
    </row>
    <row r="227" spans="1:11" x14ac:dyDescent="0.2">
      <c r="A227" s="159" t="s">
        <v>236</v>
      </c>
      <c r="B227" s="170">
        <v>-6.6736848717523394</v>
      </c>
      <c r="C227" s="170">
        <v>-16.356384265969275</v>
      </c>
      <c r="D227" s="170">
        <v>-701.17702460710996</v>
      </c>
      <c r="E227" s="76">
        <v>-724.20709374483158</v>
      </c>
      <c r="F227" s="176"/>
    </row>
    <row r="228" spans="1:11" x14ac:dyDescent="0.2">
      <c r="A228" s="159" t="s">
        <v>235</v>
      </c>
      <c r="B228" s="170">
        <v>-39.160995618777001</v>
      </c>
      <c r="C228" s="170">
        <v>-6.0536652505440003</v>
      </c>
      <c r="D228" s="170">
        <v>-83.990960126172993</v>
      </c>
      <c r="E228" s="76">
        <v>-129.205620995494</v>
      </c>
      <c r="F228" s="176"/>
      <c r="K228" s="71" t="s">
        <v>102</v>
      </c>
    </row>
    <row r="229" spans="1:11" x14ac:dyDescent="0.2">
      <c r="A229" s="159" t="s">
        <v>234</v>
      </c>
      <c r="B229" s="170">
        <v>-3.1294598169199852</v>
      </c>
      <c r="C229" s="170">
        <v>-1.9411965064345584</v>
      </c>
      <c r="D229" s="170">
        <v>-1.8185234624965394</v>
      </c>
      <c r="E229" s="76">
        <v>-6.8891797858510833</v>
      </c>
      <c r="F229" s="176"/>
    </row>
    <row r="230" spans="1:11" x14ac:dyDescent="0.2">
      <c r="A230" s="159" t="s">
        <v>233</v>
      </c>
      <c r="B230" s="170">
        <v>6.9720516836453028E-2</v>
      </c>
      <c r="C230" s="170">
        <v>9.2402685919344488E-2</v>
      </c>
      <c r="D230" s="170">
        <v>0</v>
      </c>
      <c r="E230" s="76">
        <v>0.1621232027557975</v>
      </c>
      <c r="F230" s="176"/>
    </row>
    <row r="231" spans="1:11" x14ac:dyDescent="0.2">
      <c r="A231" s="63" t="s">
        <v>232</v>
      </c>
      <c r="B231" s="170">
        <v>5.4996181445403653</v>
      </c>
      <c r="C231" s="170">
        <v>-26.750540037014797</v>
      </c>
      <c r="D231" s="170">
        <v>55.726099753102467</v>
      </c>
      <c r="E231" s="76">
        <v>34.475177860628037</v>
      </c>
      <c r="F231" s="176"/>
    </row>
    <row r="232" spans="1:11" ht="13.5" thickBot="1" x14ac:dyDescent="0.25">
      <c r="A232" s="180" t="s">
        <v>294</v>
      </c>
      <c r="B232" s="169">
        <v>201.88794484473681</v>
      </c>
      <c r="C232" s="169">
        <v>89.683836629946455</v>
      </c>
      <c r="D232" s="169">
        <v>530.67036880531566</v>
      </c>
      <c r="E232" s="169">
        <v>822.24215027999878</v>
      </c>
      <c r="F232" s="176"/>
    </row>
    <row r="233" spans="1:11" x14ac:dyDescent="0.2">
      <c r="A233" s="168" t="s">
        <v>231</v>
      </c>
      <c r="B233" s="167">
        <v>-0.5</v>
      </c>
      <c r="C233" s="167">
        <v>-51.4</v>
      </c>
      <c r="D233" s="167">
        <v>51.9</v>
      </c>
      <c r="E233" s="167">
        <v>0</v>
      </c>
      <c r="F233" s="176"/>
    </row>
    <row r="234" spans="1:11" x14ac:dyDescent="0.2">
      <c r="A234" s="179"/>
      <c r="B234" s="179"/>
      <c r="C234" s="179"/>
      <c r="D234" s="179"/>
      <c r="E234" s="179"/>
      <c r="F234" s="176"/>
    </row>
    <row r="235" spans="1:11" x14ac:dyDescent="0.2">
      <c r="A235" s="179"/>
      <c r="B235" s="179"/>
      <c r="C235" s="179"/>
      <c r="D235" s="179"/>
      <c r="E235" s="179"/>
      <c r="F235" s="176"/>
    </row>
    <row r="236" spans="1:11" ht="15" x14ac:dyDescent="0.2">
      <c r="A236" s="178">
        <v>2022</v>
      </c>
      <c r="B236" s="64"/>
      <c r="C236" s="184"/>
      <c r="D236" s="184"/>
      <c r="E236" s="184"/>
      <c r="F236" s="176"/>
    </row>
    <row r="237" spans="1:11" x14ac:dyDescent="0.2">
      <c r="A237" s="179"/>
      <c r="B237" s="179"/>
      <c r="C237" s="179"/>
      <c r="D237" s="179"/>
      <c r="E237" s="179"/>
      <c r="F237" s="176"/>
    </row>
    <row r="238" spans="1:11" ht="15" x14ac:dyDescent="0.2">
      <c r="A238" s="82" t="s">
        <v>170</v>
      </c>
      <c r="B238" s="175" t="s">
        <v>248</v>
      </c>
      <c r="C238" s="175" t="s">
        <v>247</v>
      </c>
      <c r="D238" s="175" t="s">
        <v>246</v>
      </c>
      <c r="E238" s="175" t="s">
        <v>245</v>
      </c>
      <c r="F238" s="176"/>
    </row>
    <row r="239" spans="1:11" x14ac:dyDescent="0.2">
      <c r="A239" s="63"/>
      <c r="B239" s="183"/>
      <c r="C239" s="183"/>
      <c r="D239" s="183"/>
      <c r="E239" s="183"/>
      <c r="F239" s="176"/>
    </row>
    <row r="240" spans="1:11" x14ac:dyDescent="0.2">
      <c r="A240" s="182" t="s">
        <v>250</v>
      </c>
      <c r="B240" s="172">
        <v>201.884425183465</v>
      </c>
      <c r="C240" s="172">
        <v>89.75</v>
      </c>
      <c r="D240" s="172">
        <v>530.65</v>
      </c>
      <c r="E240" s="172">
        <v>822.1844251834649</v>
      </c>
      <c r="F240" s="176"/>
    </row>
    <row r="241" spans="1:6" x14ac:dyDescent="0.2">
      <c r="A241" s="171" t="s">
        <v>244</v>
      </c>
      <c r="B241" s="170">
        <v>-29.015282491508295</v>
      </c>
      <c r="C241" s="170">
        <v>29.015282491508295</v>
      </c>
      <c r="D241" s="170">
        <v>0</v>
      </c>
      <c r="E241" s="76">
        <v>0</v>
      </c>
      <c r="F241" s="176"/>
    </row>
    <row r="242" spans="1:6" x14ac:dyDescent="0.2">
      <c r="A242" s="171" t="s">
        <v>243</v>
      </c>
      <c r="B242" s="170">
        <v>-9.6459963661483243</v>
      </c>
      <c r="C242" s="170">
        <v>0</v>
      </c>
      <c r="D242" s="170">
        <v>9.6459963661483243</v>
      </c>
      <c r="E242" s="76">
        <v>0</v>
      </c>
      <c r="F242" s="176"/>
    </row>
    <row r="243" spans="1:6" x14ac:dyDescent="0.2">
      <c r="A243" s="171" t="s">
        <v>242</v>
      </c>
      <c r="B243" s="170">
        <v>0</v>
      </c>
      <c r="C243" s="170">
        <v>-66.264642862115267</v>
      </c>
      <c r="D243" s="170">
        <v>66.264642862115267</v>
      </c>
      <c r="E243" s="76">
        <v>0</v>
      </c>
      <c r="F243" s="176"/>
    </row>
    <row r="244" spans="1:6" x14ac:dyDescent="0.2">
      <c r="A244" s="171" t="s">
        <v>252</v>
      </c>
      <c r="B244" s="170">
        <v>0</v>
      </c>
      <c r="C244" s="170">
        <v>23.812615500232525</v>
      </c>
      <c r="D244" s="170">
        <v>-23.812615500232525</v>
      </c>
      <c r="E244" s="76">
        <v>0</v>
      </c>
      <c r="F244" s="176"/>
    </row>
    <row r="245" spans="1:6" x14ac:dyDescent="0.2">
      <c r="A245" s="171" t="s">
        <v>240</v>
      </c>
      <c r="B245" s="170">
        <v>85.526791391927844</v>
      </c>
      <c r="C245" s="170">
        <v>-85.526791391927844</v>
      </c>
      <c r="D245" s="170">
        <v>0</v>
      </c>
      <c r="E245" s="181">
        <v>0</v>
      </c>
      <c r="F245" s="176"/>
    </row>
    <row r="246" spans="1:6" x14ac:dyDescent="0.2">
      <c r="A246" s="171" t="s">
        <v>251</v>
      </c>
      <c r="B246" s="170">
        <v>12.089506269624451</v>
      </c>
      <c r="C246" s="170">
        <v>0</v>
      </c>
      <c r="D246" s="170">
        <v>-12.089506269624451</v>
      </c>
      <c r="E246" s="181">
        <v>0</v>
      </c>
      <c r="F246" s="176"/>
    </row>
    <row r="247" spans="1:6" x14ac:dyDescent="0.2">
      <c r="A247" s="159" t="s">
        <v>238</v>
      </c>
      <c r="B247" s="170">
        <v>146.82737581795743</v>
      </c>
      <c r="C247" s="170">
        <v>39.343677982175208</v>
      </c>
      <c r="D247" s="170">
        <v>17.346068195788536</v>
      </c>
      <c r="E247" s="76">
        <v>203.5171219959212</v>
      </c>
      <c r="F247" s="176"/>
    </row>
    <row r="248" spans="1:6" x14ac:dyDescent="0.2">
      <c r="A248" s="159" t="s">
        <v>237</v>
      </c>
      <c r="B248" s="170">
        <v>17.66300206000588</v>
      </c>
      <c r="C248" s="170">
        <v>200.07380500950237</v>
      </c>
      <c r="D248" s="170">
        <v>146.60993378592039</v>
      </c>
      <c r="E248" s="76">
        <v>364.34674085542861</v>
      </c>
      <c r="F248" s="176"/>
    </row>
    <row r="249" spans="1:6" x14ac:dyDescent="0.2">
      <c r="A249" s="159" t="s">
        <v>236</v>
      </c>
      <c r="B249" s="170">
        <v>-29.823987634095928</v>
      </c>
      <c r="C249" s="170">
        <v>-67.522353672481955</v>
      </c>
      <c r="D249" s="170">
        <v>-519.07914728646074</v>
      </c>
      <c r="E249" s="76">
        <v>-616.42548859303861</v>
      </c>
      <c r="F249" s="176"/>
    </row>
    <row r="250" spans="1:6" x14ac:dyDescent="0.2">
      <c r="A250" s="159" t="s">
        <v>235</v>
      </c>
      <c r="B250" s="170">
        <v>-130.89289412381879</v>
      </c>
      <c r="C250" s="170">
        <v>-27.320729359410347</v>
      </c>
      <c r="D250" s="170">
        <v>-26.230506707121506</v>
      </c>
      <c r="E250" s="76">
        <v>-184.44413019035062</v>
      </c>
      <c r="F250" s="176"/>
    </row>
    <row r="251" spans="1:6" x14ac:dyDescent="0.2">
      <c r="A251" s="159" t="s">
        <v>234</v>
      </c>
      <c r="B251" s="170">
        <v>0.48443349433079774</v>
      </c>
      <c r="C251" s="170">
        <v>0.63854949841426611</v>
      </c>
      <c r="D251" s="170">
        <v>0.26971673165250376</v>
      </c>
      <c r="E251" s="76">
        <v>1.3926997243975676</v>
      </c>
      <c r="F251" s="176"/>
    </row>
    <row r="252" spans="1:6" x14ac:dyDescent="0.2">
      <c r="A252" s="159" t="s">
        <v>233</v>
      </c>
      <c r="B252" s="170">
        <v>4.4931513367675144</v>
      </c>
      <c r="C252" s="170">
        <v>2.4156632921732979</v>
      </c>
      <c r="D252" s="170">
        <v>0.67341135144020192</v>
      </c>
      <c r="E252" s="76">
        <v>7.5822259803810139</v>
      </c>
      <c r="F252" s="176"/>
    </row>
    <row r="253" spans="1:6" x14ac:dyDescent="0.2">
      <c r="A253" s="63" t="s">
        <v>232</v>
      </c>
      <c r="B253" s="170">
        <v>-64.109523764368177</v>
      </c>
      <c r="C253" s="170">
        <v>-9.4398599218527188</v>
      </c>
      <c r="D253" s="170">
        <v>4.7024952389437589</v>
      </c>
      <c r="E253" s="76">
        <v>-68.846888447277138</v>
      </c>
      <c r="F253" s="176"/>
    </row>
    <row r="254" spans="1:6" ht="13.5" thickBot="1" x14ac:dyDescent="0.25">
      <c r="A254" s="180" t="s">
        <v>293</v>
      </c>
      <c r="B254" s="169">
        <v>205.48100117413941</v>
      </c>
      <c r="C254" s="169">
        <v>128.87521656621783</v>
      </c>
      <c r="D254" s="169">
        <v>194.9504887685697</v>
      </c>
      <c r="E254" s="169">
        <v>529.40670650892696</v>
      </c>
      <c r="F254" s="176"/>
    </row>
    <row r="255" spans="1:6" x14ac:dyDescent="0.2">
      <c r="A255" s="168" t="s">
        <v>231</v>
      </c>
      <c r="B255" s="167">
        <v>-0.32194730675148114</v>
      </c>
      <c r="C255" s="167">
        <v>-35.016701281880543</v>
      </c>
      <c r="D255" s="167">
        <v>35.338648588632026</v>
      </c>
      <c r="E255" s="167">
        <v>0</v>
      </c>
      <c r="F255" s="176"/>
    </row>
    <row r="256" spans="1:6" x14ac:dyDescent="0.2">
      <c r="A256" s="179"/>
      <c r="B256" s="179"/>
      <c r="C256" s="179"/>
      <c r="D256" s="179"/>
      <c r="E256" s="179"/>
      <c r="F256" s="176"/>
    </row>
    <row r="257" spans="1:6" x14ac:dyDescent="0.2">
      <c r="A257" s="179"/>
      <c r="B257" s="179"/>
      <c r="C257" s="179"/>
      <c r="D257" s="179"/>
      <c r="E257" s="179"/>
      <c r="F257" s="176"/>
    </row>
    <row r="258" spans="1:6" ht="15" x14ac:dyDescent="0.2">
      <c r="A258" s="178">
        <v>2021</v>
      </c>
      <c r="B258" s="64"/>
      <c r="C258" s="184"/>
      <c r="D258" s="184"/>
      <c r="E258" s="184"/>
      <c r="F258" s="176"/>
    </row>
    <row r="259" spans="1:6" x14ac:dyDescent="0.2">
      <c r="A259" s="179"/>
      <c r="B259" s="179"/>
      <c r="C259" s="179"/>
      <c r="D259" s="179"/>
      <c r="E259" s="179"/>
      <c r="F259" s="176"/>
    </row>
    <row r="260" spans="1:6" ht="15" x14ac:dyDescent="0.2">
      <c r="A260" s="82" t="s">
        <v>170</v>
      </c>
      <c r="B260" s="175" t="s">
        <v>248</v>
      </c>
      <c r="C260" s="175" t="s">
        <v>247</v>
      </c>
      <c r="D260" s="175" t="s">
        <v>246</v>
      </c>
      <c r="E260" s="175" t="s">
        <v>245</v>
      </c>
      <c r="F260" s="176"/>
    </row>
    <row r="261" spans="1:6" x14ac:dyDescent="0.2">
      <c r="A261" s="63"/>
      <c r="B261" s="183"/>
      <c r="C261" s="183"/>
      <c r="D261" s="183"/>
      <c r="E261" s="183"/>
      <c r="F261" s="176"/>
    </row>
    <row r="262" spans="1:6" x14ac:dyDescent="0.2">
      <c r="A262" s="182" t="s">
        <v>249</v>
      </c>
      <c r="B262" s="172">
        <v>166.13359924656365</v>
      </c>
      <c r="C262" s="172">
        <v>149.97311535546007</v>
      </c>
      <c r="D262" s="172">
        <v>829.70098982692502</v>
      </c>
      <c r="E262" s="172">
        <v>1145.8077044289487</v>
      </c>
      <c r="F262" s="176"/>
    </row>
    <row r="263" spans="1:6" x14ac:dyDescent="0.2">
      <c r="A263" s="171" t="s">
        <v>244</v>
      </c>
      <c r="B263" s="170">
        <v>-27.237877498365414</v>
      </c>
      <c r="C263" s="170">
        <v>27.237877498365414</v>
      </c>
      <c r="D263" s="170">
        <v>0</v>
      </c>
      <c r="E263" s="76">
        <v>0</v>
      </c>
      <c r="F263" s="176"/>
    </row>
    <row r="264" spans="1:6" x14ac:dyDescent="0.2">
      <c r="A264" s="171" t="s">
        <v>243</v>
      </c>
      <c r="B264" s="170">
        <v>-9.3028202750741009</v>
      </c>
      <c r="C264" s="170">
        <v>0</v>
      </c>
      <c r="D264" s="170">
        <v>9.3028202750741009</v>
      </c>
      <c r="E264" s="76">
        <v>0</v>
      </c>
      <c r="F264" s="176"/>
    </row>
    <row r="265" spans="1:6" x14ac:dyDescent="0.2">
      <c r="A265" s="171" t="s">
        <v>242</v>
      </c>
      <c r="B265" s="170">
        <v>0</v>
      </c>
      <c r="C265" s="170">
        <v>-173.35885999618608</v>
      </c>
      <c r="D265" s="170">
        <v>173.35885999618608</v>
      </c>
      <c r="E265" s="76">
        <v>0</v>
      </c>
      <c r="F265" s="176"/>
    </row>
    <row r="266" spans="1:6" x14ac:dyDescent="0.2">
      <c r="A266" s="171" t="s">
        <v>241</v>
      </c>
      <c r="B266" s="170">
        <v>0</v>
      </c>
      <c r="C266" s="170">
        <v>2.4091477004604531</v>
      </c>
      <c r="D266" s="170">
        <v>-2.4091477004604531</v>
      </c>
      <c r="E266" s="76">
        <v>0</v>
      </c>
      <c r="F266" s="176"/>
    </row>
    <row r="267" spans="1:6" x14ac:dyDescent="0.2">
      <c r="A267" s="171" t="s">
        <v>240</v>
      </c>
      <c r="B267" s="170">
        <v>100.1061450451507</v>
      </c>
      <c r="C267" s="170">
        <v>-100.1061450451507</v>
      </c>
      <c r="D267" s="170">
        <v>0</v>
      </c>
      <c r="E267" s="181">
        <v>0</v>
      </c>
      <c r="F267" s="176"/>
    </row>
    <row r="268" spans="1:6" x14ac:dyDescent="0.2">
      <c r="A268" s="171" t="s">
        <v>239</v>
      </c>
      <c r="B268" s="170">
        <v>4.930276060087504</v>
      </c>
      <c r="C268" s="170">
        <v>0</v>
      </c>
      <c r="D268" s="170">
        <v>-4.9302760600875075</v>
      </c>
      <c r="E268" s="181">
        <v>0</v>
      </c>
      <c r="F268" s="176"/>
    </row>
    <row r="269" spans="1:6" x14ac:dyDescent="0.2">
      <c r="A269" s="159" t="s">
        <v>238</v>
      </c>
      <c r="B269" s="170">
        <v>77.874156454179925</v>
      </c>
      <c r="C269" s="170">
        <v>21.129730941665386</v>
      </c>
      <c r="D269" s="170">
        <v>6.460519677888346</v>
      </c>
      <c r="E269" s="76">
        <v>105.46440707373365</v>
      </c>
      <c r="F269" s="176"/>
    </row>
    <row r="270" spans="1:6" x14ac:dyDescent="0.2">
      <c r="A270" s="159" t="s">
        <v>237</v>
      </c>
      <c r="B270" s="170">
        <v>33.322461897768669</v>
      </c>
      <c r="C270" s="170">
        <v>218.68125306058795</v>
      </c>
      <c r="D270" s="170">
        <v>224.15188637899348</v>
      </c>
      <c r="E270" s="76">
        <v>476.15560133735011</v>
      </c>
      <c r="F270" s="176"/>
    </row>
    <row r="271" spans="1:6" x14ac:dyDescent="0.2">
      <c r="A271" s="159" t="s">
        <v>236</v>
      </c>
      <c r="B271" s="170">
        <v>-110.16126509349088</v>
      </c>
      <c r="C271" s="170">
        <v>-47.523785337048487</v>
      </c>
      <c r="D271" s="170">
        <v>-868.20512607137402</v>
      </c>
      <c r="E271" s="76">
        <v>-1025.8901765019134</v>
      </c>
      <c r="F271" s="176"/>
    </row>
    <row r="272" spans="1:6" x14ac:dyDescent="0.2">
      <c r="A272" s="159" t="s">
        <v>235</v>
      </c>
      <c r="B272" s="170">
        <v>-47.109516685934345</v>
      </c>
      <c r="C272" s="170">
        <v>-11.101618098879159</v>
      </c>
      <c r="D272" s="170">
        <v>-94.584503035746792</v>
      </c>
      <c r="E272" s="76">
        <v>-152.7956378205603</v>
      </c>
      <c r="F272" s="176"/>
    </row>
    <row r="273" spans="1:8" x14ac:dyDescent="0.2">
      <c r="A273" s="159" t="s">
        <v>234</v>
      </c>
      <c r="B273" s="170">
        <v>-6.9519810344007809</v>
      </c>
      <c r="C273" s="170">
        <v>-5.2236578378263498</v>
      </c>
      <c r="D273" s="170">
        <v>-8.2782767469182659</v>
      </c>
      <c r="E273" s="76">
        <v>-20.453915619145398</v>
      </c>
      <c r="F273" s="176"/>
    </row>
    <row r="274" spans="1:8" x14ac:dyDescent="0.2">
      <c r="A274" s="159" t="s">
        <v>233</v>
      </c>
      <c r="B274" s="170">
        <v>-2.5704955743678872</v>
      </c>
      <c r="C274" s="170">
        <v>-1.6985070166344569</v>
      </c>
      <c r="D274" s="170">
        <v>0</v>
      </c>
      <c r="E274" s="76">
        <v>-4.2690025910023444</v>
      </c>
      <c r="F274" s="176"/>
    </row>
    <row r="275" spans="1:8" x14ac:dyDescent="0.2">
      <c r="A275" s="63" t="s">
        <v>232</v>
      </c>
      <c r="B275" s="170">
        <v>22.855262302619828</v>
      </c>
      <c r="C275" s="170">
        <v>9.3652854051323793</v>
      </c>
      <c r="D275" s="170">
        <v>266.10262226483542</v>
      </c>
      <c r="E275" s="76">
        <v>298.32316997258761</v>
      </c>
      <c r="F275" s="176"/>
    </row>
    <row r="276" spans="1:8" ht="13.5" thickBot="1" x14ac:dyDescent="0.25">
      <c r="A276" s="180" t="s">
        <v>294</v>
      </c>
      <c r="B276" s="169">
        <v>201.88794484473684</v>
      </c>
      <c r="C276" s="169">
        <v>89.683836629946427</v>
      </c>
      <c r="D276" s="169">
        <v>530.67036880531532</v>
      </c>
      <c r="E276" s="169">
        <v>822.24215027999855</v>
      </c>
      <c r="F276" s="176"/>
    </row>
    <row r="277" spans="1:8" x14ac:dyDescent="0.2">
      <c r="A277" s="168" t="s">
        <v>231</v>
      </c>
      <c r="B277" s="167">
        <v>-0.5</v>
      </c>
      <c r="C277" s="167">
        <v>-51.4</v>
      </c>
      <c r="D277" s="167">
        <v>51.9</v>
      </c>
      <c r="E277" s="167">
        <v>0</v>
      </c>
      <c r="F277" s="176"/>
    </row>
    <row r="278" spans="1:8" x14ac:dyDescent="0.2">
      <c r="A278" s="179"/>
      <c r="B278" s="179"/>
      <c r="C278" s="179"/>
      <c r="D278" s="179"/>
      <c r="E278" s="179"/>
      <c r="F278" s="176"/>
    </row>
    <row r="279" spans="1:8" x14ac:dyDescent="0.2">
      <c r="A279" s="179"/>
      <c r="B279" s="179"/>
      <c r="C279" s="179"/>
      <c r="D279" s="179"/>
      <c r="E279" s="179"/>
      <c r="F279" s="176"/>
    </row>
    <row r="280" spans="1:8" x14ac:dyDescent="0.2">
      <c r="A280" s="164"/>
      <c r="B280" s="164"/>
      <c r="C280" s="164"/>
      <c r="D280" s="164"/>
      <c r="E280" s="163"/>
      <c r="F280" s="163"/>
      <c r="G280" s="163"/>
      <c r="H280" s="162"/>
    </row>
    <row r="281" spans="1:8" ht="15" x14ac:dyDescent="0.25">
      <c r="A281" s="82" t="s">
        <v>170</v>
      </c>
      <c r="B281" s="161" t="s">
        <v>290</v>
      </c>
      <c r="C281" s="161" t="s">
        <v>292</v>
      </c>
      <c r="D281" s="161">
        <v>2022</v>
      </c>
      <c r="E281" s="161">
        <v>2021</v>
      </c>
    </row>
    <row r="282" spans="1:8" ht="15" x14ac:dyDescent="0.25">
      <c r="A282" s="284"/>
      <c r="B282" s="285"/>
      <c r="C282" s="285"/>
      <c r="D282" s="285"/>
      <c r="E282" s="285"/>
    </row>
    <row r="283" spans="1:8" x14ac:dyDescent="0.2">
      <c r="A283" s="159" t="s">
        <v>230</v>
      </c>
      <c r="B283" s="158">
        <v>-20.865656019115818</v>
      </c>
      <c r="C283" s="158">
        <v>678.1446696935036</v>
      </c>
      <c r="D283" s="158">
        <v>335.69951123143028</v>
      </c>
      <c r="E283" s="158">
        <v>299.0306210216097</v>
      </c>
    </row>
    <row r="284" spans="1:8" ht="25.5" x14ac:dyDescent="0.2">
      <c r="A284" s="159" t="s">
        <v>295</v>
      </c>
      <c r="B284" s="158">
        <v>-43.251180385126133</v>
      </c>
      <c r="C284" s="158">
        <v>18.130219617078772</v>
      </c>
      <c r="D284" s="158">
        <v>-42.72179255689224</v>
      </c>
      <c r="E284" s="160">
        <v>24.434933127340479</v>
      </c>
    </row>
    <row r="285" spans="1:8" x14ac:dyDescent="0.2">
      <c r="A285" s="159" t="s">
        <v>229</v>
      </c>
      <c r="B285" s="158">
        <v>-71.695692495757953</v>
      </c>
      <c r="C285" s="158">
        <v>-766.55060822058203</v>
      </c>
      <c r="D285" s="158">
        <v>-585.0661605545381</v>
      </c>
      <c r="E285" s="158">
        <v>-1062.5831460889499</v>
      </c>
    </row>
    <row r="286" spans="1:8" x14ac:dyDescent="0.2">
      <c r="A286" s="90" t="s">
        <v>33</v>
      </c>
      <c r="B286" s="80">
        <v>-135.81252889999993</v>
      </c>
      <c r="C286" s="80">
        <v>-70.275718909999682</v>
      </c>
      <c r="D286" s="80">
        <v>-292.08844188000006</v>
      </c>
      <c r="E286" s="80">
        <v>-739.11759193999978</v>
      </c>
    </row>
    <row r="287" spans="1:8" x14ac:dyDescent="0.2">
      <c r="A287" s="157"/>
      <c r="B287" s="157"/>
      <c r="C287" s="157"/>
      <c r="D287" s="157"/>
      <c r="E287" s="155"/>
      <c r="F287" s="155"/>
      <c r="G287" s="155"/>
      <c r="H287" s="154"/>
    </row>
    <row r="288" spans="1:8" x14ac:dyDescent="0.2">
      <c r="A288" s="156"/>
      <c r="B288" s="156"/>
      <c r="C288" s="156"/>
      <c r="D288" s="156"/>
      <c r="E288" s="155"/>
      <c r="F288" s="155"/>
      <c r="G288" s="155"/>
      <c r="H288" s="154"/>
    </row>
    <row r="289" spans="1:7" x14ac:dyDescent="0.2">
      <c r="A289" s="153"/>
      <c r="B289" s="120"/>
      <c r="C289" s="120"/>
      <c r="D289" s="120"/>
      <c r="E289" s="120"/>
      <c r="F289" s="120"/>
      <c r="G289" s="120"/>
    </row>
    <row r="290" spans="1:7" ht="15" x14ac:dyDescent="0.25">
      <c r="A290" s="152" t="s">
        <v>228</v>
      </c>
      <c r="B290" s="120"/>
      <c r="C290" s="120"/>
      <c r="D290" s="120"/>
      <c r="E290" s="120"/>
      <c r="F290" s="120"/>
      <c r="G290" s="120"/>
    </row>
    <row r="291" spans="1:7" ht="15" x14ac:dyDescent="0.25">
      <c r="A291" s="73"/>
      <c r="B291" s="120"/>
      <c r="C291" s="120"/>
      <c r="D291" s="120"/>
      <c r="E291" s="120"/>
      <c r="F291" s="120"/>
      <c r="G291" s="120"/>
    </row>
    <row r="292" spans="1:7" ht="15" x14ac:dyDescent="0.2">
      <c r="A292" s="82" t="s">
        <v>170</v>
      </c>
      <c r="B292" s="140"/>
      <c r="C292" s="103">
        <v>44926</v>
      </c>
      <c r="D292" s="103">
        <v>44561</v>
      </c>
      <c r="E292" s="120"/>
      <c r="F292" s="120"/>
      <c r="G292" s="120"/>
    </row>
    <row r="293" spans="1:7" x14ac:dyDescent="0.2">
      <c r="A293" s="139"/>
      <c r="B293" s="63"/>
      <c r="C293" s="151"/>
      <c r="D293" s="151"/>
      <c r="E293" s="120"/>
      <c r="F293" s="120"/>
      <c r="G293" s="120"/>
    </row>
    <row r="294" spans="1:7" x14ac:dyDescent="0.2">
      <c r="A294" s="127" t="s">
        <v>227</v>
      </c>
      <c r="B294" s="63"/>
      <c r="C294" s="151"/>
      <c r="D294" s="151"/>
      <c r="E294" s="120"/>
      <c r="F294" s="120"/>
      <c r="G294" s="120"/>
    </row>
    <row r="295" spans="1:7" x14ac:dyDescent="0.2">
      <c r="A295" s="63" t="s">
        <v>226</v>
      </c>
      <c r="B295" s="63"/>
      <c r="C295" s="76">
        <v>1953.2710613499999</v>
      </c>
      <c r="D295" s="76">
        <v>1964.1219611499994</v>
      </c>
      <c r="E295" s="120"/>
      <c r="F295" s="120"/>
      <c r="G295" s="120"/>
    </row>
    <row r="296" spans="1:7" x14ac:dyDescent="0.2">
      <c r="A296" s="63" t="s">
        <v>109</v>
      </c>
      <c r="B296" s="63"/>
      <c r="C296" s="76">
        <v>-199.55</v>
      </c>
      <c r="D296" s="76">
        <v>-199.55</v>
      </c>
      <c r="E296" s="120"/>
      <c r="F296" s="120"/>
      <c r="G296" s="120"/>
    </row>
    <row r="297" spans="1:7" x14ac:dyDescent="0.2">
      <c r="A297" s="150" t="s">
        <v>225</v>
      </c>
      <c r="B297" s="63"/>
      <c r="C297" s="76"/>
      <c r="D297" s="76"/>
      <c r="E297" s="120"/>
      <c r="F297" s="120"/>
      <c r="G297" s="120"/>
    </row>
    <row r="298" spans="1:7" x14ac:dyDescent="0.2">
      <c r="A298" s="63" t="s">
        <v>224</v>
      </c>
      <c r="B298" s="63"/>
      <c r="C298" s="76">
        <v>150.30614390077906</v>
      </c>
      <c r="D298" s="76">
        <v>104.45365488577715</v>
      </c>
      <c r="E298" s="120"/>
      <c r="F298" s="120"/>
      <c r="G298" s="120"/>
    </row>
    <row r="299" spans="1:7" x14ac:dyDescent="0.2">
      <c r="A299" s="150" t="s">
        <v>223</v>
      </c>
      <c r="B299" s="113"/>
      <c r="C299" s="76"/>
      <c r="D299" s="141"/>
      <c r="E299" s="120"/>
      <c r="F299" s="120"/>
      <c r="G299" s="120"/>
    </row>
    <row r="300" spans="1:7" x14ac:dyDescent="0.2">
      <c r="A300" s="63" t="s">
        <v>222</v>
      </c>
      <c r="B300" s="63"/>
      <c r="C300" s="76">
        <v>-1.4535332506299998</v>
      </c>
      <c r="D300" s="76">
        <v>-0.9</v>
      </c>
      <c r="E300" s="120"/>
      <c r="F300" s="120"/>
      <c r="G300" s="120"/>
    </row>
    <row r="301" spans="1:7" x14ac:dyDescent="0.2">
      <c r="A301" s="63" t="s">
        <v>221</v>
      </c>
      <c r="B301" s="64"/>
      <c r="C301" s="76">
        <v>-9.4070267821548037E-2</v>
      </c>
      <c r="D301" s="76">
        <v>0</v>
      </c>
      <c r="E301" s="120"/>
      <c r="F301" s="120"/>
      <c r="G301" s="120"/>
    </row>
    <row r="302" spans="1:7" x14ac:dyDescent="0.2">
      <c r="A302" s="63" t="s">
        <v>220</v>
      </c>
      <c r="B302" s="63"/>
      <c r="C302" s="76">
        <v>-123.19227220000001</v>
      </c>
      <c r="D302" s="149">
        <v>-226.93568848775999</v>
      </c>
      <c r="E302" s="120"/>
      <c r="F302" s="120"/>
      <c r="G302" s="120"/>
    </row>
    <row r="303" spans="1:7" x14ac:dyDescent="0.2">
      <c r="A303" s="148" t="s">
        <v>219</v>
      </c>
      <c r="B303" s="147"/>
      <c r="C303" s="107">
        <v>1779.2873295323275</v>
      </c>
      <c r="D303" s="107">
        <v>1641.1899275480166</v>
      </c>
      <c r="E303" s="120"/>
      <c r="F303" s="120"/>
      <c r="G303" s="120"/>
    </row>
    <row r="304" spans="1:7" x14ac:dyDescent="0.2">
      <c r="A304" s="63" t="s">
        <v>109</v>
      </c>
      <c r="B304" s="63"/>
      <c r="C304" s="76">
        <v>199.55</v>
      </c>
      <c r="D304" s="146">
        <v>199.55</v>
      </c>
      <c r="E304" s="120"/>
      <c r="F304" s="120"/>
      <c r="G304" s="120"/>
    </row>
    <row r="305" spans="1:7" x14ac:dyDescent="0.2">
      <c r="A305" s="148" t="s">
        <v>218</v>
      </c>
      <c r="B305" s="147"/>
      <c r="C305" s="107">
        <v>1978.8373295323274</v>
      </c>
      <c r="D305" s="107">
        <v>1840.7399275480166</v>
      </c>
      <c r="E305" s="120"/>
      <c r="F305" s="120"/>
      <c r="G305" s="120"/>
    </row>
    <row r="306" spans="1:7" x14ac:dyDescent="0.2">
      <c r="A306" s="63" t="s">
        <v>111</v>
      </c>
      <c r="B306" s="63"/>
      <c r="C306" s="76">
        <v>65</v>
      </c>
      <c r="D306" s="146">
        <v>65</v>
      </c>
      <c r="E306" s="120"/>
      <c r="F306" s="120"/>
      <c r="G306" s="120"/>
    </row>
    <row r="307" spans="1:7" ht="13.5" thickBot="1" x14ac:dyDescent="0.25">
      <c r="A307" s="145" t="s">
        <v>217</v>
      </c>
      <c r="B307" s="144"/>
      <c r="C307" s="143">
        <v>2043.8373295323274</v>
      </c>
      <c r="D307" s="143">
        <v>1905.7399275480166</v>
      </c>
      <c r="E307" s="120"/>
      <c r="F307" s="120"/>
      <c r="G307" s="120"/>
    </row>
    <row r="308" spans="1:7" x14ac:dyDescent="0.2">
      <c r="A308" s="113"/>
      <c r="B308" s="87"/>
      <c r="C308" s="141"/>
      <c r="D308" s="141"/>
      <c r="E308" s="120"/>
      <c r="F308" s="120"/>
      <c r="G308" s="120"/>
    </row>
    <row r="309" spans="1:7" x14ac:dyDescent="0.2">
      <c r="A309" s="142" t="s">
        <v>216</v>
      </c>
      <c r="B309" s="87"/>
      <c r="C309" s="87"/>
      <c r="D309" s="63"/>
      <c r="E309" s="120"/>
      <c r="F309" s="120"/>
      <c r="G309" s="120"/>
    </row>
    <row r="310" spans="1:7" x14ac:dyDescent="0.2">
      <c r="A310" s="63" t="s">
        <v>215</v>
      </c>
      <c r="B310" s="87"/>
      <c r="C310" s="76">
        <v>1628.9811856315484</v>
      </c>
      <c r="D310" s="76">
        <v>1536.7362726622396</v>
      </c>
      <c r="E310" s="120"/>
      <c r="F310" s="120"/>
      <c r="G310" s="120"/>
    </row>
    <row r="311" spans="1:7" x14ac:dyDescent="0.2">
      <c r="A311" s="63" t="s">
        <v>214</v>
      </c>
      <c r="B311" s="87"/>
      <c r="C311" s="76">
        <v>1828.5311856315484</v>
      </c>
      <c r="D311" s="76">
        <v>1736.2862726622393</v>
      </c>
      <c r="E311" s="120"/>
      <c r="F311" s="120"/>
      <c r="G311" s="120"/>
    </row>
    <row r="312" spans="1:7" x14ac:dyDescent="0.2">
      <c r="A312" s="63" t="s">
        <v>213</v>
      </c>
      <c r="B312" s="87"/>
      <c r="C312" s="76">
        <v>1893.5311856315484</v>
      </c>
      <c r="D312" s="76">
        <v>1801.2862726622393</v>
      </c>
      <c r="E312" s="120"/>
      <c r="F312" s="120"/>
      <c r="G312" s="120"/>
    </row>
    <row r="313" spans="1:7" x14ac:dyDescent="0.2">
      <c r="A313" s="113"/>
      <c r="B313" s="87"/>
      <c r="C313" s="141"/>
      <c r="D313" s="141"/>
      <c r="E313" s="120"/>
      <c r="F313" s="120"/>
      <c r="G313" s="120"/>
    </row>
    <row r="314" spans="1:7" x14ac:dyDescent="0.2">
      <c r="A314" s="113"/>
      <c r="B314" s="87"/>
      <c r="C314" s="113"/>
      <c r="D314" s="113"/>
      <c r="E314" s="120"/>
      <c r="F314" s="120"/>
      <c r="G314" s="120"/>
    </row>
    <row r="315" spans="1:7" ht="15" x14ac:dyDescent="0.2">
      <c r="A315" s="82" t="s">
        <v>170</v>
      </c>
      <c r="B315" s="140"/>
      <c r="C315" s="175">
        <v>44926</v>
      </c>
      <c r="D315" s="175">
        <v>44561</v>
      </c>
      <c r="E315" s="120"/>
      <c r="F315" s="120"/>
      <c r="G315" s="120"/>
    </row>
    <row r="316" spans="1:7" x14ac:dyDescent="0.2">
      <c r="A316" s="139"/>
      <c r="B316" s="63"/>
      <c r="C316" s="138"/>
      <c r="D316" s="138"/>
      <c r="E316" s="120"/>
      <c r="F316" s="120"/>
      <c r="G316" s="120"/>
    </row>
    <row r="317" spans="1:7" x14ac:dyDescent="0.2">
      <c r="A317" s="127" t="s">
        <v>212</v>
      </c>
      <c r="B317" s="87"/>
      <c r="C317" s="138"/>
      <c r="D317" s="138"/>
      <c r="E317" s="120"/>
      <c r="F317" s="120"/>
      <c r="G317" s="120"/>
    </row>
    <row r="318" spans="1:7" x14ac:dyDescent="0.2">
      <c r="A318" s="136" t="s">
        <v>123</v>
      </c>
      <c r="B318" s="87"/>
      <c r="C318" s="134">
        <v>161.56375807600079</v>
      </c>
      <c r="D318" s="134">
        <v>260.3619431940005</v>
      </c>
      <c r="E318" s="120"/>
      <c r="F318" s="120"/>
      <c r="G318" s="120"/>
    </row>
    <row r="319" spans="1:7" x14ac:dyDescent="0.2">
      <c r="A319" s="136" t="s">
        <v>211</v>
      </c>
      <c r="B319" s="87"/>
      <c r="C319" s="134">
        <v>7018.3053434206959</v>
      </c>
      <c r="D319" s="134">
        <v>5759.1426974879432</v>
      </c>
      <c r="E319" s="120"/>
      <c r="F319" s="120"/>
      <c r="G319" s="120"/>
    </row>
    <row r="320" spans="1:7" x14ac:dyDescent="0.2">
      <c r="A320" s="136" t="s">
        <v>210</v>
      </c>
      <c r="B320" s="87"/>
      <c r="C320" s="134">
        <v>70.041560229000012</v>
      </c>
      <c r="D320" s="134">
        <v>39.94528823600001</v>
      </c>
      <c r="E320" s="120"/>
      <c r="F320" s="120"/>
      <c r="G320" s="120"/>
    </row>
    <row r="321" spans="1:7" x14ac:dyDescent="0.2">
      <c r="A321" s="136" t="s">
        <v>209</v>
      </c>
      <c r="B321" s="87"/>
      <c r="C321" s="134">
        <v>32.750506520000002</v>
      </c>
      <c r="D321" s="134">
        <v>295.90173419000007</v>
      </c>
      <c r="E321" s="120"/>
      <c r="F321" s="120"/>
      <c r="G321" s="120"/>
    </row>
    <row r="322" spans="1:7" x14ac:dyDescent="0.2">
      <c r="A322" s="75" t="s">
        <v>208</v>
      </c>
      <c r="B322" s="133"/>
      <c r="C322" s="137">
        <v>7282.6611682456978</v>
      </c>
      <c r="D322" s="137">
        <v>6355.3516631079438</v>
      </c>
      <c r="E322" s="120"/>
      <c r="F322" s="120"/>
      <c r="G322" s="120"/>
    </row>
    <row r="323" spans="1:7" x14ac:dyDescent="0.2">
      <c r="A323" s="136" t="s">
        <v>207</v>
      </c>
      <c r="B323" s="135"/>
      <c r="C323" s="134">
        <v>1388.8567539199998</v>
      </c>
      <c r="D323" s="134">
        <v>1576.1633099749999</v>
      </c>
      <c r="E323" s="120"/>
      <c r="F323" s="120"/>
      <c r="G323" s="120"/>
    </row>
    <row r="324" spans="1:7" x14ac:dyDescent="0.2">
      <c r="A324" s="75" t="s">
        <v>206</v>
      </c>
      <c r="B324" s="133"/>
      <c r="C324" s="132">
        <v>8671.5179221656981</v>
      </c>
      <c r="D324" s="132">
        <v>7931.5149730829435</v>
      </c>
      <c r="E324" s="120"/>
      <c r="F324" s="120"/>
      <c r="G324" s="120"/>
    </row>
    <row r="325" spans="1:7" x14ac:dyDescent="0.2">
      <c r="A325" s="131"/>
      <c r="B325" s="130"/>
      <c r="C325" s="129"/>
      <c r="D325" s="129"/>
      <c r="E325" s="120"/>
      <c r="F325" s="120"/>
      <c r="G325" s="120"/>
    </row>
    <row r="326" spans="1:7" x14ac:dyDescent="0.2">
      <c r="A326" s="127" t="s">
        <v>205</v>
      </c>
      <c r="B326" s="128"/>
      <c r="C326" s="61">
        <v>8544.9487850216065</v>
      </c>
      <c r="D326" s="61">
        <v>7853.1747319186097</v>
      </c>
      <c r="E326" s="120"/>
      <c r="F326" s="120"/>
      <c r="G326" s="120"/>
    </row>
    <row r="327" spans="1:7" x14ac:dyDescent="0.2">
      <c r="A327" s="127"/>
      <c r="B327" s="87"/>
      <c r="C327" s="61"/>
      <c r="D327" s="61"/>
      <c r="E327" s="120"/>
      <c r="F327" s="120"/>
      <c r="G327" s="120"/>
    </row>
    <row r="328" spans="1:7" x14ac:dyDescent="0.2">
      <c r="A328" s="127"/>
      <c r="B328" s="87"/>
      <c r="C328" s="61"/>
      <c r="D328" s="61"/>
      <c r="E328" s="120"/>
      <c r="F328" s="120"/>
      <c r="G328" s="120"/>
    </row>
    <row r="329" spans="1:7" x14ac:dyDescent="0.2">
      <c r="A329" s="126" t="s">
        <v>204</v>
      </c>
      <c r="B329" s="126"/>
      <c r="C329" s="125">
        <v>44834</v>
      </c>
      <c r="D329" s="125">
        <v>44561</v>
      </c>
      <c r="E329" s="120"/>
      <c r="F329" s="120"/>
      <c r="G329" s="120"/>
    </row>
    <row r="330" spans="1:7" x14ac:dyDescent="0.2">
      <c r="A330" s="63" t="s">
        <v>202</v>
      </c>
      <c r="B330" s="87"/>
      <c r="C330" s="124">
        <v>0.20518752835466125</v>
      </c>
      <c r="D330" s="124">
        <v>0.20692010708139577</v>
      </c>
      <c r="E330" s="120"/>
      <c r="F330" s="120"/>
      <c r="G330" s="120"/>
    </row>
    <row r="331" spans="1:7" x14ac:dyDescent="0.2">
      <c r="A331" s="63" t="s">
        <v>201</v>
      </c>
      <c r="B331" s="87"/>
      <c r="C331" s="124">
        <v>0.22819964708533011</v>
      </c>
      <c r="D331" s="124">
        <v>0.23207923502570524</v>
      </c>
      <c r="E331" s="120"/>
      <c r="F331" s="120"/>
      <c r="G331" s="120"/>
    </row>
    <row r="332" spans="1:7" x14ac:dyDescent="0.2">
      <c r="A332" s="63" t="s">
        <v>200</v>
      </c>
      <c r="B332" s="87"/>
      <c r="C332" s="124">
        <v>0.23569545123212779</v>
      </c>
      <c r="D332" s="124">
        <v>0.24027439070789072</v>
      </c>
      <c r="E332" s="120"/>
      <c r="F332" s="120"/>
      <c r="G332" s="120"/>
    </row>
    <row r="333" spans="1:7" x14ac:dyDescent="0.2">
      <c r="A333" s="63"/>
      <c r="B333" s="87"/>
      <c r="C333" s="124"/>
      <c r="D333" s="124"/>
      <c r="E333" s="120"/>
      <c r="F333" s="120"/>
      <c r="G333" s="120"/>
    </row>
    <row r="334" spans="1:7" x14ac:dyDescent="0.2">
      <c r="A334" s="126" t="s">
        <v>203</v>
      </c>
      <c r="B334" s="126"/>
      <c r="C334" s="125"/>
      <c r="D334" s="125"/>
      <c r="E334" s="120"/>
      <c r="F334" s="120"/>
      <c r="G334" s="120"/>
    </row>
    <row r="335" spans="1:7" x14ac:dyDescent="0.2">
      <c r="A335" s="63" t="s">
        <v>202</v>
      </c>
      <c r="B335" s="87"/>
      <c r="C335" s="124">
        <v>0.19063674067736727</v>
      </c>
      <c r="D335" s="124">
        <v>0.19568344333614482</v>
      </c>
      <c r="E335" s="120"/>
      <c r="F335" s="120"/>
      <c r="G335" s="120"/>
    </row>
    <row r="336" spans="1:7" x14ac:dyDescent="0.2">
      <c r="A336" s="63" t="s">
        <v>201</v>
      </c>
      <c r="B336" s="87"/>
      <c r="C336" s="124">
        <v>0.21398971856177426</v>
      </c>
      <c r="D336" s="124">
        <v>0.22109354903377365</v>
      </c>
      <c r="E336" s="120"/>
      <c r="F336" s="120"/>
      <c r="G336" s="120"/>
    </row>
    <row r="337" spans="1:7" x14ac:dyDescent="0.2">
      <c r="A337" s="63" t="s">
        <v>200</v>
      </c>
      <c r="B337" s="122"/>
      <c r="C337" s="124">
        <v>0.22159655174887752</v>
      </c>
      <c r="D337" s="124">
        <v>0.22937045642713808</v>
      </c>
      <c r="E337" s="123"/>
      <c r="F337" s="87"/>
      <c r="G337" s="87"/>
    </row>
    <row r="338" spans="1:7" x14ac:dyDescent="0.2">
      <c r="A338" s="63"/>
      <c r="B338" s="122"/>
      <c r="C338" s="122"/>
      <c r="D338" s="122"/>
      <c r="E338" s="122"/>
      <c r="F338" s="121"/>
      <c r="G338" s="121"/>
    </row>
    <row r="339" spans="1:7" ht="15" x14ac:dyDescent="0.25">
      <c r="A339" s="73"/>
      <c r="B339" s="120"/>
      <c r="C339" s="120"/>
      <c r="D339" s="120"/>
      <c r="E339" s="120"/>
      <c r="F339" s="120"/>
      <c r="G339" s="120"/>
    </row>
    <row r="340" spans="1:7" ht="15" x14ac:dyDescent="0.25">
      <c r="A340" s="73" t="s">
        <v>199</v>
      </c>
      <c r="B340" s="93"/>
      <c r="C340" s="117"/>
      <c r="D340" s="117"/>
    </row>
    <row r="342" spans="1:7" x14ac:dyDescent="0.2">
      <c r="A342" s="116" t="s">
        <v>198</v>
      </c>
      <c r="B342" s="116"/>
    </row>
    <row r="343" spans="1:7" x14ac:dyDescent="0.2">
      <c r="A343" s="116"/>
      <c r="B343" s="116"/>
    </row>
    <row r="344" spans="1:7" ht="15" x14ac:dyDescent="0.2">
      <c r="A344" s="91" t="s">
        <v>170</v>
      </c>
      <c r="B344" s="105"/>
      <c r="C344" s="104"/>
      <c r="D344" s="103">
        <v>44926</v>
      </c>
      <c r="E344" s="103">
        <v>44561</v>
      </c>
    </row>
    <row r="345" spans="1:7" ht="15" x14ac:dyDescent="0.2">
      <c r="A345" s="102"/>
      <c r="B345" s="101"/>
      <c r="C345" s="100"/>
      <c r="D345" s="99"/>
      <c r="E345" s="99"/>
    </row>
    <row r="346" spans="1:7" ht="15" x14ac:dyDescent="0.2">
      <c r="A346" s="87" t="s">
        <v>296</v>
      </c>
      <c r="B346" s="101"/>
      <c r="C346" s="100"/>
      <c r="D346" s="290">
        <v>470.48261049334201</v>
      </c>
      <c r="E346" s="290">
        <v>0</v>
      </c>
    </row>
    <row r="347" spans="1:7" x14ac:dyDescent="0.2">
      <c r="A347" s="87" t="s">
        <v>197</v>
      </c>
      <c r="B347" s="112"/>
      <c r="C347" s="111"/>
      <c r="D347" s="290">
        <v>983.05064013665788</v>
      </c>
      <c r="E347" s="290">
        <v>882.99374776000013</v>
      </c>
    </row>
    <row r="348" spans="1:7" ht="13.5" thickBot="1" x14ac:dyDescent="0.25">
      <c r="A348" s="89" t="s">
        <v>196</v>
      </c>
      <c r="B348" s="95"/>
      <c r="C348" s="119"/>
      <c r="D348" s="291">
        <v>1453.5332506299999</v>
      </c>
      <c r="E348" s="291">
        <v>882.99374776000013</v>
      </c>
    </row>
    <row r="349" spans="1:7" x14ac:dyDescent="0.2">
      <c r="A349" s="93"/>
      <c r="B349" s="118"/>
      <c r="C349" s="117"/>
    </row>
    <row r="351" spans="1:7" x14ac:dyDescent="0.2">
      <c r="A351" s="116" t="s">
        <v>195</v>
      </c>
      <c r="B351" s="116"/>
    </row>
    <row r="352" spans="1:7" x14ac:dyDescent="0.2">
      <c r="A352" s="116"/>
      <c r="B352" s="116"/>
    </row>
    <row r="353" spans="1:5" ht="15" x14ac:dyDescent="0.2">
      <c r="A353" s="91" t="s">
        <v>170</v>
      </c>
      <c r="B353" s="105"/>
      <c r="C353" s="104"/>
      <c r="D353" s="103">
        <v>44926</v>
      </c>
      <c r="E353" s="103">
        <v>44561</v>
      </c>
    </row>
    <row r="354" spans="1:5" x14ac:dyDescent="0.2">
      <c r="A354" s="87"/>
      <c r="B354" s="112"/>
      <c r="C354" s="112"/>
      <c r="D354" s="87"/>
      <c r="E354" s="87"/>
    </row>
    <row r="355" spans="1:5" x14ac:dyDescent="0.2">
      <c r="A355" s="87" t="e">
        <f>#REF!</f>
        <v>#REF!</v>
      </c>
      <c r="B355" s="112"/>
      <c r="C355" s="111"/>
      <c r="D355" s="290">
        <v>807.81879038000386</v>
      </c>
      <c r="E355" s="290">
        <v>1301.8097159700026</v>
      </c>
    </row>
    <row r="356" spans="1:5" x14ac:dyDescent="0.2">
      <c r="A356" s="87" t="e">
        <f>#REF!</f>
        <v>#REF!</v>
      </c>
      <c r="B356" s="112"/>
      <c r="C356" s="111"/>
      <c r="D356" s="77">
        <v>9110.7327624400023</v>
      </c>
      <c r="E356" s="77">
        <v>7397.8299785000017</v>
      </c>
    </row>
    <row r="357" spans="1:5" x14ac:dyDescent="0.2">
      <c r="A357" s="87" t="e">
        <f>#REF!</f>
        <v>#REF!</v>
      </c>
      <c r="B357" s="112"/>
      <c r="C357" s="111"/>
      <c r="D357" s="77">
        <v>20.70704795</v>
      </c>
      <c r="E357" s="77">
        <v>279.59362821999997</v>
      </c>
    </row>
    <row r="358" spans="1:5" x14ac:dyDescent="0.2">
      <c r="A358" s="292" t="s">
        <v>194</v>
      </c>
      <c r="B358" s="110"/>
      <c r="C358" s="109"/>
      <c r="D358" s="108">
        <v>9939.2586007700065</v>
      </c>
      <c r="E358" s="108">
        <v>8979.2333226900046</v>
      </c>
    </row>
    <row r="359" spans="1:5" x14ac:dyDescent="0.2">
      <c r="A359" s="114"/>
      <c r="B359" s="115"/>
      <c r="C359" s="115"/>
      <c r="D359" s="114"/>
      <c r="E359" s="114"/>
    </row>
    <row r="360" spans="1:5" x14ac:dyDescent="0.2">
      <c r="A360" s="87" t="e">
        <f>#REF!</f>
        <v>#REF!</v>
      </c>
      <c r="B360" s="112"/>
      <c r="C360" s="111"/>
      <c r="D360" s="77">
        <v>9347.608159129999</v>
      </c>
      <c r="E360" s="77">
        <v>7933.9034462100008</v>
      </c>
    </row>
    <row r="361" spans="1:5" x14ac:dyDescent="0.2">
      <c r="A361" s="87" t="e">
        <f>#REF!</f>
        <v>#REF!</v>
      </c>
      <c r="B361" s="112"/>
      <c r="C361" s="111"/>
      <c r="D361" s="77">
        <v>78.33843275000001</v>
      </c>
      <c r="E361" s="77">
        <v>38.583158969999999</v>
      </c>
    </row>
    <row r="362" spans="1:5" x14ac:dyDescent="0.2">
      <c r="A362" s="87" t="e">
        <f>#REF!</f>
        <v>#REF!</v>
      </c>
      <c r="B362" s="112"/>
      <c r="C362" s="111"/>
      <c r="D362" s="77">
        <v>65</v>
      </c>
      <c r="E362" s="77">
        <v>65</v>
      </c>
    </row>
    <row r="363" spans="1:5" x14ac:dyDescent="0.2">
      <c r="A363" s="292" t="s">
        <v>193</v>
      </c>
      <c r="B363" s="110"/>
      <c r="C363" s="109"/>
      <c r="D363" s="108">
        <v>9490.9465918799997</v>
      </c>
      <c r="E363" s="108">
        <v>8037.4866051800009</v>
      </c>
    </row>
    <row r="367" spans="1:5" ht="15" x14ac:dyDescent="0.25">
      <c r="A367" s="73" t="s">
        <v>192</v>
      </c>
      <c r="B367" s="106"/>
      <c r="C367" s="106"/>
    </row>
    <row r="369" spans="1:5" ht="15" x14ac:dyDescent="0.25">
      <c r="A369" s="73" t="s">
        <v>191</v>
      </c>
      <c r="B369" s="73"/>
      <c r="C369" s="73"/>
    </row>
    <row r="371" spans="1:5" ht="15" x14ac:dyDescent="0.2">
      <c r="A371" s="91" t="s">
        <v>170</v>
      </c>
      <c r="B371" s="105"/>
      <c r="C371" s="104"/>
      <c r="D371" s="103">
        <v>44926</v>
      </c>
      <c r="E371" s="103">
        <v>44561</v>
      </c>
    </row>
    <row r="372" spans="1:5" ht="15" x14ac:dyDescent="0.2">
      <c r="A372" s="102"/>
      <c r="B372" s="101"/>
      <c r="C372" s="100"/>
      <c r="D372" s="99"/>
      <c r="E372" s="99"/>
    </row>
    <row r="373" spans="1:5" x14ac:dyDescent="0.2">
      <c r="A373" s="98" t="s">
        <v>190</v>
      </c>
      <c r="B373" s="97"/>
      <c r="C373" s="96"/>
      <c r="D373" s="96">
        <v>65</v>
      </c>
      <c r="E373" s="96">
        <v>65</v>
      </c>
    </row>
    <row r="374" spans="1:5" ht="13.5" thickBot="1" x14ac:dyDescent="0.25">
      <c r="A374" s="89" t="s">
        <v>189</v>
      </c>
      <c r="B374" s="95"/>
      <c r="C374" s="94"/>
      <c r="D374" s="94">
        <v>65</v>
      </c>
      <c r="E374" s="94">
        <v>65</v>
      </c>
    </row>
    <row r="375" spans="1:5" x14ac:dyDescent="0.2">
      <c r="A375" s="93"/>
      <c r="B375" s="92"/>
      <c r="C375" s="92"/>
    </row>
    <row r="376" spans="1:5" x14ac:dyDescent="0.2">
      <c r="A376" s="93"/>
      <c r="B376" s="92"/>
      <c r="C376" s="92"/>
    </row>
    <row r="378" spans="1:5" ht="15" x14ac:dyDescent="0.25">
      <c r="A378" s="73" t="s">
        <v>188</v>
      </c>
    </row>
    <row r="379" spans="1:5" ht="15" x14ac:dyDescent="0.25">
      <c r="A379" s="73"/>
    </row>
    <row r="380" spans="1:5" ht="15" x14ac:dyDescent="0.2">
      <c r="A380" s="91" t="s">
        <v>170</v>
      </c>
      <c r="B380" s="81" t="s">
        <v>290</v>
      </c>
      <c r="C380" s="81" t="s">
        <v>292</v>
      </c>
      <c r="D380" s="81">
        <v>2022</v>
      </c>
      <c r="E380" s="81">
        <v>2021</v>
      </c>
    </row>
    <row r="381" spans="1:5" x14ac:dyDescent="0.2">
      <c r="A381" s="87"/>
      <c r="B381" s="63"/>
      <c r="C381" s="63"/>
      <c r="D381" s="63"/>
      <c r="E381" s="63"/>
    </row>
    <row r="382" spans="1:5" x14ac:dyDescent="0.2">
      <c r="A382" s="87" t="s">
        <v>187</v>
      </c>
      <c r="B382" s="77">
        <v>246.7045198400001</v>
      </c>
      <c r="C382" s="77">
        <v>238.83264007000002</v>
      </c>
      <c r="D382" s="77">
        <v>895.53579591000005</v>
      </c>
      <c r="E382" s="77">
        <v>964.94998856999996</v>
      </c>
    </row>
    <row r="383" spans="1:5" x14ac:dyDescent="0.2">
      <c r="A383" s="293" t="s">
        <v>186</v>
      </c>
      <c r="B383" s="295">
        <v>-43.048942730000022</v>
      </c>
      <c r="C383" s="295">
        <v>-16.055594759999991</v>
      </c>
      <c r="D383" s="295">
        <v>-130.30958835000001</v>
      </c>
      <c r="E383" s="295">
        <v>-138.65559475999999</v>
      </c>
    </row>
    <row r="384" spans="1:5" x14ac:dyDescent="0.2">
      <c r="A384" s="87" t="s">
        <v>185</v>
      </c>
      <c r="B384" s="77">
        <v>7.2670253299999992</v>
      </c>
      <c r="C384" s="77">
        <v>0.45273909000000007</v>
      </c>
      <c r="D384" s="77">
        <v>11.492009959999999</v>
      </c>
      <c r="E384" s="77">
        <v>0.53888445000000007</v>
      </c>
    </row>
    <row r="385" spans="1:10" ht="12.75" customHeight="1" x14ac:dyDescent="0.2">
      <c r="A385" s="294" t="s">
        <v>184</v>
      </c>
      <c r="B385" s="296">
        <v>253.9715451700001</v>
      </c>
      <c r="C385" s="296">
        <v>239.28537916000002</v>
      </c>
      <c r="D385" s="296">
        <v>907.02780587000007</v>
      </c>
      <c r="E385" s="296">
        <v>965.48887301999991</v>
      </c>
    </row>
    <row r="386" spans="1:10" x14ac:dyDescent="0.2">
      <c r="A386" s="87" t="s">
        <v>183</v>
      </c>
      <c r="B386" s="77">
        <v>0</v>
      </c>
      <c r="C386" s="77">
        <v>0</v>
      </c>
      <c r="D386" s="77">
        <v>0</v>
      </c>
      <c r="E386" s="77">
        <v>0</v>
      </c>
    </row>
    <row r="387" spans="1:10" x14ac:dyDescent="0.2">
      <c r="A387" s="90" t="s">
        <v>182</v>
      </c>
      <c r="B387" s="80">
        <v>253.9715451700001</v>
      </c>
      <c r="C387" s="80">
        <v>239.28537916000002</v>
      </c>
      <c r="D387" s="80">
        <v>907.02780587000007</v>
      </c>
      <c r="E387" s="80">
        <v>965.48887301999991</v>
      </c>
    </row>
    <row r="388" spans="1:10" x14ac:dyDescent="0.2">
      <c r="A388" s="87"/>
      <c r="B388" s="77"/>
      <c r="C388" s="77"/>
      <c r="D388" s="77"/>
      <c r="E388" s="77"/>
    </row>
    <row r="389" spans="1:10" x14ac:dyDescent="0.2">
      <c r="A389" s="87" t="s">
        <v>181</v>
      </c>
      <c r="B389" s="77">
        <v>-34.396758640000016</v>
      </c>
      <c r="C389" s="77">
        <v>-9.4767883999999967</v>
      </c>
      <c r="D389" s="77">
        <v>-68.870617020000012</v>
      </c>
      <c r="E389" s="77">
        <v>-52.643053549999998</v>
      </c>
    </row>
    <row r="390" spans="1:10" x14ac:dyDescent="0.2">
      <c r="A390" s="87" t="s">
        <v>180</v>
      </c>
      <c r="B390" s="77">
        <v>-1.3712286700000003</v>
      </c>
      <c r="C390" s="77">
        <v>-0.96532212000000017</v>
      </c>
      <c r="D390" s="77">
        <v>-4.6779954800000008</v>
      </c>
      <c r="E390" s="77">
        <v>-4.2760464499999991</v>
      </c>
      <c r="J390" s="77"/>
    </row>
    <row r="391" spans="1:10" x14ac:dyDescent="0.2">
      <c r="A391" s="87" t="s">
        <v>179</v>
      </c>
      <c r="B391" s="77">
        <v>-10.140600670000001</v>
      </c>
      <c r="C391" s="77">
        <v>-6.4698455700000004</v>
      </c>
      <c r="D391" s="77">
        <v>-40.160321660000001</v>
      </c>
      <c r="E391" s="77">
        <v>-24.888040199999999</v>
      </c>
      <c r="J391" s="77"/>
    </row>
    <row r="392" spans="1:10" x14ac:dyDescent="0.2">
      <c r="A392" s="90" t="s">
        <v>178</v>
      </c>
      <c r="B392" s="74">
        <v>-45.908587980000021</v>
      </c>
      <c r="C392" s="74">
        <v>-16.911956089999997</v>
      </c>
      <c r="D392" s="74">
        <v>-113.70893416000001</v>
      </c>
      <c r="E392" s="74">
        <v>-81.807140199999992</v>
      </c>
      <c r="J392" s="77"/>
    </row>
    <row r="393" spans="1:10" x14ac:dyDescent="0.2">
      <c r="A393" s="87"/>
      <c r="B393" s="77"/>
      <c r="C393" s="77"/>
      <c r="D393" s="77"/>
      <c r="E393" s="77"/>
      <c r="J393" s="77"/>
    </row>
    <row r="394" spans="1:10" ht="13.5" thickBot="1" x14ac:dyDescent="0.25">
      <c r="A394" s="89" t="s">
        <v>43</v>
      </c>
      <c r="B394" s="297">
        <v>208.06295719000008</v>
      </c>
      <c r="C394" s="297">
        <v>222.37342307000003</v>
      </c>
      <c r="D394" s="297">
        <v>793.31887171000005</v>
      </c>
      <c r="E394" s="297">
        <v>883.68173281999998</v>
      </c>
      <c r="J394" s="88"/>
    </row>
    <row r="395" spans="1:10" x14ac:dyDescent="0.2">
      <c r="A395" s="87"/>
      <c r="B395" s="77"/>
      <c r="C395" s="77"/>
      <c r="D395" s="77"/>
      <c r="E395" s="77"/>
      <c r="J395" s="63"/>
    </row>
    <row r="396" spans="1:10" x14ac:dyDescent="0.2">
      <c r="A396" s="87"/>
      <c r="B396" s="77"/>
      <c r="C396" s="77"/>
      <c r="D396" s="77"/>
      <c r="E396" s="77"/>
      <c r="J396" s="77"/>
    </row>
    <row r="397" spans="1:10" x14ac:dyDescent="0.2">
      <c r="A397" s="63" t="s">
        <v>177</v>
      </c>
      <c r="B397" s="77">
        <v>8.2646855200000005</v>
      </c>
      <c r="C397" s="77">
        <v>8.3777662699999951</v>
      </c>
      <c r="D397" s="77">
        <v>32.159039460000002</v>
      </c>
      <c r="E397" s="77">
        <v>35.330536099999996</v>
      </c>
      <c r="J397" s="77"/>
    </row>
    <row r="398" spans="1:10" x14ac:dyDescent="0.2">
      <c r="A398" s="63" t="s">
        <v>176</v>
      </c>
      <c r="B398" s="77">
        <v>7.4272599299999911</v>
      </c>
      <c r="C398" s="77">
        <v>2.5408103800000035</v>
      </c>
      <c r="D398" s="77">
        <v>20.872816619999988</v>
      </c>
      <c r="E398" s="77">
        <v>16.244135959999994</v>
      </c>
      <c r="J398" s="77"/>
    </row>
    <row r="399" spans="1:10" x14ac:dyDescent="0.2">
      <c r="A399" s="75" t="s">
        <v>175</v>
      </c>
      <c r="B399" s="80">
        <v>15.691945449999992</v>
      </c>
      <c r="C399" s="80">
        <v>10.918576649999999</v>
      </c>
      <c r="D399" s="80">
        <v>53.03185607999999</v>
      </c>
      <c r="E399" s="80">
        <v>51.57467205999999</v>
      </c>
      <c r="J399" s="86"/>
    </row>
    <row r="400" spans="1:10" x14ac:dyDescent="0.2">
      <c r="A400" s="64"/>
      <c r="B400" s="63"/>
      <c r="C400" s="63"/>
      <c r="D400" s="64"/>
      <c r="E400" s="63"/>
      <c r="J400" s="63"/>
    </row>
    <row r="401" spans="1:10" x14ac:dyDescent="0.2">
      <c r="A401" s="63" t="s">
        <v>174</v>
      </c>
      <c r="B401" s="77">
        <v>-1.0156115199999993</v>
      </c>
      <c r="C401" s="77">
        <v>-0.92029836000000032</v>
      </c>
      <c r="D401" s="77">
        <v>-4.2662573899999998</v>
      </c>
      <c r="E401" s="77">
        <v>-5.2436678600000004</v>
      </c>
      <c r="J401" s="86"/>
    </row>
    <row r="402" spans="1:10" x14ac:dyDescent="0.2">
      <c r="A402" s="63" t="s">
        <v>173</v>
      </c>
      <c r="B402" s="77">
        <v>-11.149176269999998</v>
      </c>
      <c r="C402" s="77">
        <v>-13.124979299999993</v>
      </c>
      <c r="D402" s="76">
        <v>-39.01485581</v>
      </c>
      <c r="E402" s="77">
        <v>-57.668342949999996</v>
      </c>
    </row>
    <row r="403" spans="1:10" x14ac:dyDescent="0.2">
      <c r="A403" s="75" t="s">
        <v>172</v>
      </c>
      <c r="B403" s="80">
        <v>-12.164787789999998</v>
      </c>
      <c r="C403" s="80">
        <v>-14.045277659999993</v>
      </c>
      <c r="D403" s="80">
        <v>-43.2811132</v>
      </c>
      <c r="E403" s="80">
        <v>-62.912010809999998</v>
      </c>
    </row>
    <row r="404" spans="1:10" x14ac:dyDescent="0.2">
      <c r="A404" s="63"/>
      <c r="B404" s="63"/>
      <c r="C404" s="63"/>
      <c r="D404" s="64"/>
      <c r="E404" s="63"/>
    </row>
    <row r="405" spans="1:10" ht="13.5" thickBot="1" x14ac:dyDescent="0.25">
      <c r="A405" s="85" t="s">
        <v>134</v>
      </c>
      <c r="B405" s="84">
        <v>3.5271576599999932</v>
      </c>
      <c r="C405" s="84">
        <v>-3.1267010099999943</v>
      </c>
      <c r="D405" s="84">
        <v>9.75074287999999</v>
      </c>
      <c r="E405" s="84">
        <v>-11.337338750000008</v>
      </c>
    </row>
    <row r="406" spans="1:10" x14ac:dyDescent="0.2">
      <c r="B406" s="83"/>
      <c r="C406" s="83"/>
      <c r="D406" s="83"/>
    </row>
    <row r="407" spans="1:10" x14ac:dyDescent="0.2">
      <c r="B407" s="83"/>
      <c r="C407" s="83"/>
      <c r="D407" s="83"/>
    </row>
    <row r="408" spans="1:10" ht="15" x14ac:dyDescent="0.25">
      <c r="A408" s="73" t="s">
        <v>171</v>
      </c>
    </row>
    <row r="409" spans="1:10" ht="15" x14ac:dyDescent="0.25">
      <c r="A409" s="73"/>
    </row>
    <row r="410" spans="1:10" ht="15" x14ac:dyDescent="0.2">
      <c r="A410" s="82" t="s">
        <v>170</v>
      </c>
      <c r="B410" s="81" t="s">
        <v>290</v>
      </c>
      <c r="C410" s="81" t="s">
        <v>292</v>
      </c>
      <c r="D410" s="81">
        <v>2022</v>
      </c>
      <c r="E410" s="81">
        <v>2021</v>
      </c>
    </row>
    <row r="411" spans="1:10" x14ac:dyDescent="0.2">
      <c r="A411" s="63"/>
      <c r="B411" s="63"/>
      <c r="C411" s="64"/>
      <c r="D411" s="63"/>
      <c r="E411" s="63"/>
    </row>
    <row r="412" spans="1:10" x14ac:dyDescent="0.2">
      <c r="A412" s="63" t="s">
        <v>169</v>
      </c>
      <c r="B412" s="77">
        <v>-7.7734125799999987</v>
      </c>
      <c r="C412" s="77">
        <v>-8.2793747699999969</v>
      </c>
      <c r="D412" s="77">
        <v>-36.023419199999999</v>
      </c>
      <c r="E412" s="77">
        <v>-32.091820219999995</v>
      </c>
    </row>
    <row r="413" spans="1:10" x14ac:dyDescent="0.2">
      <c r="A413" s="63" t="s">
        <v>168</v>
      </c>
      <c r="B413" s="77">
        <v>-23.652917260000002</v>
      </c>
      <c r="C413" s="77">
        <v>-16.005505850000006</v>
      </c>
      <c r="D413" s="77">
        <v>-69.416776740000003</v>
      </c>
      <c r="E413" s="77">
        <v>-66.963002230000001</v>
      </c>
    </row>
    <row r="414" spans="1:10" x14ac:dyDescent="0.2">
      <c r="A414" s="63" t="s">
        <v>167</v>
      </c>
      <c r="B414" s="77">
        <v>-16.830591919999968</v>
      </c>
      <c r="C414" s="77">
        <v>-11.471926089999982</v>
      </c>
      <c r="D414" s="77">
        <v>-53.534726039999995</v>
      </c>
      <c r="E414" s="77">
        <v>-42.189239709999981</v>
      </c>
    </row>
    <row r="415" spans="1:10" x14ac:dyDescent="0.2">
      <c r="A415" s="75" t="s">
        <v>166</v>
      </c>
      <c r="B415" s="80">
        <v>-48.256921759999969</v>
      </c>
      <c r="C415" s="80">
        <v>-35.756806709999985</v>
      </c>
      <c r="D415" s="80">
        <v>-158.97492197999998</v>
      </c>
      <c r="E415" s="80">
        <v>-141.24406215999997</v>
      </c>
    </row>
    <row r="416" spans="1:10" x14ac:dyDescent="0.2">
      <c r="A416" s="79"/>
      <c r="B416" s="78"/>
      <c r="C416" s="78"/>
      <c r="D416" s="78"/>
      <c r="E416" s="78"/>
    </row>
    <row r="417" spans="1:6" x14ac:dyDescent="0.2">
      <c r="A417" s="63" t="s">
        <v>165</v>
      </c>
      <c r="B417" s="77">
        <v>-0.47771210999999991</v>
      </c>
      <c r="C417" s="77">
        <v>-0.54827944999999989</v>
      </c>
      <c r="D417" s="77">
        <v>-1.6663753099999998</v>
      </c>
      <c r="E417" s="77">
        <v>-1.3365179199999999</v>
      </c>
    </row>
    <row r="418" spans="1:6" x14ac:dyDescent="0.2">
      <c r="A418" s="63" t="s">
        <v>164</v>
      </c>
      <c r="B418" s="77">
        <v>-0.68619599999999981</v>
      </c>
      <c r="C418" s="77">
        <v>-0.72839143000000006</v>
      </c>
      <c r="D418" s="77">
        <v>-2.6017086300000001</v>
      </c>
      <c r="E418" s="77">
        <v>-1.9705563000000001</v>
      </c>
    </row>
    <row r="419" spans="1:6" x14ac:dyDescent="0.2">
      <c r="A419" s="63" t="s">
        <v>163</v>
      </c>
      <c r="B419" s="77">
        <v>-6.709130530000003</v>
      </c>
      <c r="C419" s="77">
        <v>-2.5152371699999989</v>
      </c>
      <c r="D419" s="77">
        <v>-22.219429160000004</v>
      </c>
      <c r="E419" s="77">
        <v>-13.77506824</v>
      </c>
    </row>
    <row r="420" spans="1:6" x14ac:dyDescent="0.2">
      <c r="A420" s="63" t="s">
        <v>130</v>
      </c>
      <c r="B420" s="77">
        <v>-2.8757944199999912</v>
      </c>
      <c r="C420" s="77">
        <v>-5.2550464100000021</v>
      </c>
      <c r="D420" s="76">
        <v>-16.589909309999992</v>
      </c>
      <c r="E420" s="76">
        <v>-17.765080850000004</v>
      </c>
    </row>
    <row r="421" spans="1:6" x14ac:dyDescent="0.2">
      <c r="A421" s="75" t="s">
        <v>162</v>
      </c>
      <c r="B421" s="74">
        <v>-10.748833059999994</v>
      </c>
      <c r="C421" s="74">
        <v>-9.046954460000002</v>
      </c>
      <c r="D421" s="74">
        <v>-43.077422409999997</v>
      </c>
      <c r="E421" s="74">
        <v>-34.847223310000004</v>
      </c>
    </row>
    <row r="422" spans="1:6" ht="15" x14ac:dyDescent="0.25">
      <c r="A422" s="73"/>
    </row>
    <row r="424" spans="1:6" ht="15" x14ac:dyDescent="0.25">
      <c r="A424" s="73" t="s">
        <v>161</v>
      </c>
    </row>
    <row r="425" spans="1:6" ht="14.25" x14ac:dyDescent="0.2">
      <c r="A425" s="72"/>
    </row>
    <row r="426" spans="1:6" x14ac:dyDescent="0.2">
      <c r="A426" s="303" t="s">
        <v>297</v>
      </c>
      <c r="B426" s="303"/>
      <c r="C426" s="303"/>
      <c r="D426" s="303"/>
      <c r="E426" s="303"/>
      <c r="F426" s="303"/>
    </row>
  </sheetData>
  <mergeCells count="16">
    <mergeCell ref="A5:G5"/>
    <mergeCell ref="A26:G26"/>
    <mergeCell ref="B31:D31"/>
    <mergeCell ref="A9:G9"/>
    <mergeCell ref="B96:D96"/>
    <mergeCell ref="G96:G97"/>
    <mergeCell ref="G31:G32"/>
    <mergeCell ref="H96:H97"/>
    <mergeCell ref="A426:F426"/>
    <mergeCell ref="H31:H32"/>
    <mergeCell ref="B52:D52"/>
    <mergeCell ref="G52:G53"/>
    <mergeCell ref="H52:H53"/>
    <mergeCell ref="H75:H76"/>
    <mergeCell ref="B75:D75"/>
    <mergeCell ref="G75:G76"/>
  </mergeCell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9FEB-AC15-4ACA-8A07-90D749319B68}">
  <dimension ref="A1:P129"/>
  <sheetViews>
    <sheetView showGridLines="0" zoomScale="90" zoomScaleNormal="90" workbookViewId="0">
      <pane ySplit="3" topLeftCell="A4" activePane="bottomLeft" state="frozen"/>
      <selection activeCell="F28" sqref="F28"/>
      <selection pane="bottomLeft" activeCell="L86" sqref="L86"/>
    </sheetView>
  </sheetViews>
  <sheetFormatPr baseColWidth="10" defaultColWidth="11.42578125" defaultRowHeight="15" x14ac:dyDescent="0.25"/>
  <cols>
    <col min="1" max="1" width="64.28515625" customWidth="1"/>
    <col min="2" max="7" width="9.42578125" customWidth="1"/>
  </cols>
  <sheetData>
    <row r="1" spans="1:7" x14ac:dyDescent="0.25">
      <c r="A1" s="1" t="s">
        <v>0</v>
      </c>
      <c r="B1" s="2"/>
      <c r="F1" s="2"/>
      <c r="G1" s="2"/>
    </row>
    <row r="2" spans="1:7" x14ac:dyDescent="0.25">
      <c r="A2" s="3"/>
      <c r="B2" s="4" t="s">
        <v>1</v>
      </c>
      <c r="C2" s="4" t="s">
        <v>4</v>
      </c>
      <c r="D2" s="4" t="s">
        <v>3</v>
      </c>
      <c r="E2" s="4" t="s">
        <v>2</v>
      </c>
      <c r="F2" s="4" t="s">
        <v>1</v>
      </c>
      <c r="G2" s="4" t="s">
        <v>4</v>
      </c>
    </row>
    <row r="3" spans="1:7" x14ac:dyDescent="0.25">
      <c r="A3" s="5" t="s">
        <v>5</v>
      </c>
      <c r="B3" s="6">
        <v>2021</v>
      </c>
      <c r="C3" s="6">
        <v>2021</v>
      </c>
      <c r="D3" s="6">
        <v>2022</v>
      </c>
      <c r="E3" s="6">
        <v>2022</v>
      </c>
      <c r="F3" s="6">
        <v>2022</v>
      </c>
      <c r="G3" s="6">
        <v>2022</v>
      </c>
    </row>
    <row r="4" spans="1:7" x14ac:dyDescent="0.25">
      <c r="B4" s="7"/>
      <c r="F4" s="7"/>
      <c r="G4" s="7"/>
    </row>
    <row r="5" spans="1:7" x14ac:dyDescent="0.25">
      <c r="A5" s="1" t="s">
        <v>6</v>
      </c>
      <c r="B5" s="7"/>
      <c r="F5" s="7"/>
      <c r="G5" s="7"/>
    </row>
    <row r="6" spans="1:7" x14ac:dyDescent="0.25">
      <c r="B6" s="7"/>
      <c r="F6" s="7"/>
      <c r="G6" s="7"/>
    </row>
    <row r="7" spans="1:7" x14ac:dyDescent="0.25">
      <c r="A7" s="3" t="s">
        <v>7</v>
      </c>
      <c r="B7" s="281">
        <v>-355.67270803000002</v>
      </c>
      <c r="C7" s="281">
        <v>34.2639137500001</v>
      </c>
      <c r="D7" s="281">
        <v>35.335288519999999</v>
      </c>
      <c r="E7" s="281">
        <v>36.297198129999998</v>
      </c>
      <c r="F7" s="281">
        <v>18.019141559999898</v>
      </c>
      <c r="G7" s="281">
        <v>-88.708040589999996</v>
      </c>
    </row>
    <row r="8" spans="1:7" x14ac:dyDescent="0.25">
      <c r="A8" s="3" t="s">
        <v>8</v>
      </c>
      <c r="B8" s="281">
        <v>-3.105</v>
      </c>
      <c r="C8" s="281">
        <v>-3.2342918900000002</v>
      </c>
      <c r="D8" s="281">
        <v>-3.3821666700000002</v>
      </c>
      <c r="E8" s="281">
        <v>-3.5679583400000001</v>
      </c>
      <c r="F8" s="281">
        <v>-3.6549999999999998</v>
      </c>
      <c r="G8" s="281">
        <v>-4.1630000000000003</v>
      </c>
    </row>
    <row r="9" spans="1:7" x14ac:dyDescent="0.25">
      <c r="A9" s="3"/>
      <c r="B9" s="281"/>
      <c r="C9" s="281"/>
      <c r="D9" s="281"/>
      <c r="E9" s="281"/>
      <c r="F9" s="281"/>
      <c r="G9" s="281"/>
    </row>
    <row r="10" spans="1:7" x14ac:dyDescent="0.25">
      <c r="A10" s="3" t="s">
        <v>9</v>
      </c>
      <c r="B10" s="281">
        <v>2088.1958774700001</v>
      </c>
      <c r="C10" s="281">
        <v>1730.2299634399999</v>
      </c>
      <c r="D10" s="281">
        <v>1764.5136533</v>
      </c>
      <c r="E10" s="281">
        <v>1796.78576215</v>
      </c>
      <c r="F10" s="281">
        <v>1832.2973489399999</v>
      </c>
      <c r="G10" s="281">
        <v>1846.8669779400002</v>
      </c>
    </row>
    <row r="11" spans="1:7" x14ac:dyDescent="0.25">
      <c r="A11" s="3" t="s">
        <v>10</v>
      </c>
      <c r="B11" s="281">
        <v>1730.2299634399999</v>
      </c>
      <c r="C11" s="281">
        <v>1764.5136533</v>
      </c>
      <c r="D11" s="281">
        <v>1796.78576215</v>
      </c>
      <c r="E11" s="281">
        <v>1832.2973489399999</v>
      </c>
      <c r="F11" s="281">
        <v>1846.86697794</v>
      </c>
      <c r="G11" s="281">
        <v>1753.7254203499999</v>
      </c>
    </row>
    <row r="12" spans="1:7" x14ac:dyDescent="0.25">
      <c r="A12" s="3" t="s">
        <v>11</v>
      </c>
      <c r="B12" s="8">
        <f>AVERAGE(B10:B11)</f>
        <v>1909.2129204550001</v>
      </c>
      <c r="C12" s="8">
        <f>AVERAGE(C10:C11)</f>
        <v>1747.3718083700001</v>
      </c>
      <c r="D12" s="8">
        <f>AVERAGE(D10:D11)</f>
        <v>1780.6497077250001</v>
      </c>
      <c r="E12" s="8">
        <f>AVERAGE(E10:E11)</f>
        <v>1814.5415555449999</v>
      </c>
      <c r="F12" s="8">
        <f>AVERAGE(F10:F11)</f>
        <v>1839.5821634399999</v>
      </c>
      <c r="G12" s="8">
        <v>1800.2961991450002</v>
      </c>
    </row>
    <row r="13" spans="1:7" x14ac:dyDescent="0.25">
      <c r="A13" s="3"/>
      <c r="B13" s="8"/>
      <c r="C13" s="8"/>
      <c r="D13" s="8"/>
      <c r="E13" s="8"/>
      <c r="F13" s="8"/>
      <c r="G13" s="8"/>
    </row>
    <row r="14" spans="1:7" x14ac:dyDescent="0.25">
      <c r="A14" s="9" t="s">
        <v>12</v>
      </c>
      <c r="B14" s="10">
        <v>-66.75</v>
      </c>
      <c r="C14" s="10">
        <v>-213.45892454308799</v>
      </c>
      <c r="D14" s="10">
        <v>-292.23279757452798</v>
      </c>
      <c r="E14" s="10">
        <v>-459.165473105751</v>
      </c>
      <c r="F14" s="10">
        <v>-329.08466998716699</v>
      </c>
      <c r="G14" s="299">
        <v>-218.4184625</v>
      </c>
    </row>
    <row r="15" spans="1:7" x14ac:dyDescent="0.25">
      <c r="A15" s="9"/>
      <c r="B15" s="10"/>
      <c r="C15" s="10"/>
      <c r="D15" s="10"/>
      <c r="E15" s="10"/>
      <c r="F15" s="10"/>
      <c r="G15" s="299"/>
    </row>
    <row r="16" spans="1:7" x14ac:dyDescent="0.25">
      <c r="A16" s="9" t="s">
        <v>13</v>
      </c>
      <c r="B16" s="10">
        <v>1712.23692406399</v>
      </c>
      <c r="C16" s="10">
        <v>1611.12794736</v>
      </c>
      <c r="D16" s="10">
        <v>1551.05472875691</v>
      </c>
      <c r="E16" s="10">
        <v>1504.55296457547</v>
      </c>
      <c r="F16" s="10">
        <v>1373.13187583425</v>
      </c>
      <c r="G16" s="299">
        <v>1517.782307952833</v>
      </c>
    </row>
    <row r="17" spans="1:7" x14ac:dyDescent="0.25">
      <c r="A17" s="9" t="s">
        <v>14</v>
      </c>
      <c r="B17" s="10">
        <f t="shared" ref="B17:G17" si="0">B11+B14</f>
        <v>1663.4799634399999</v>
      </c>
      <c r="C17" s="10">
        <f t="shared" si="0"/>
        <v>1551.054728756912</v>
      </c>
      <c r="D17" s="10">
        <f t="shared" si="0"/>
        <v>1504.5529645754721</v>
      </c>
      <c r="E17" s="10">
        <f t="shared" si="0"/>
        <v>1373.1318758342488</v>
      </c>
      <c r="F17" s="10">
        <f t="shared" si="0"/>
        <v>1517.782307952833</v>
      </c>
      <c r="G17" s="10">
        <f t="shared" si="0"/>
        <v>1535.3069578499999</v>
      </c>
    </row>
    <row r="18" spans="1:7" x14ac:dyDescent="0.25">
      <c r="A18" s="9" t="s">
        <v>15</v>
      </c>
      <c r="B18" s="10">
        <f t="shared" ref="B18:G18" si="1">AVERAGE(B16:B17)</f>
        <v>1687.8584437519949</v>
      </c>
      <c r="C18" s="8">
        <f t="shared" si="1"/>
        <v>1581.0913380584561</v>
      </c>
      <c r="D18" s="8">
        <f t="shared" si="1"/>
        <v>1527.803846666191</v>
      </c>
      <c r="E18" s="8">
        <f t="shared" si="1"/>
        <v>1438.8424202048595</v>
      </c>
      <c r="F18" s="8">
        <f t="shared" si="1"/>
        <v>1445.4570918935415</v>
      </c>
      <c r="G18" s="8">
        <f t="shared" si="1"/>
        <v>1526.5446329014164</v>
      </c>
    </row>
    <row r="19" spans="1:7" x14ac:dyDescent="0.25">
      <c r="A19" s="9"/>
      <c r="B19" s="10"/>
      <c r="C19" s="10"/>
      <c r="D19" s="10"/>
      <c r="E19" s="10"/>
      <c r="F19" s="10"/>
      <c r="G19" s="10"/>
    </row>
    <row r="20" spans="1:7" x14ac:dyDescent="0.25">
      <c r="A20" s="11" t="s">
        <v>16</v>
      </c>
      <c r="B20" s="13" t="s">
        <v>17</v>
      </c>
      <c r="C20" s="12">
        <f>(C7+C8*0.75)/C12*4</f>
        <v>7.2882473392310729E-2</v>
      </c>
      <c r="D20" s="12">
        <f>(D7+D8*0.75)/D12*4</f>
        <v>7.3677969058618134E-2</v>
      </c>
      <c r="E20" s="12">
        <f>(E7+E8*0.75)/E12*4</f>
        <v>7.4115093748628569E-2</v>
      </c>
      <c r="F20" s="12">
        <f>(F7+F8*0.75)/F12*4</f>
        <v>3.3220351585558743E-2</v>
      </c>
      <c r="G20" s="12">
        <f>(G7+G8*0.75)/G12*4</f>
        <v>-0.20403373763408975</v>
      </c>
    </row>
    <row r="21" spans="1:7" x14ac:dyDescent="0.25">
      <c r="A21" s="14" t="s">
        <v>18</v>
      </c>
      <c r="B21" s="13" t="s">
        <v>17</v>
      </c>
      <c r="C21" s="15">
        <f>(C7+C8*0.75)/(C18)*4</f>
        <v>8.0547389176381601E-2</v>
      </c>
      <c r="D21" s="15">
        <f>(D7+D8*0.75)/(D18)*4</f>
        <v>8.5871399235103923E-2</v>
      </c>
      <c r="E21" s="15">
        <f>(E7+E8*0.75)/(E18)*4</f>
        <v>9.3467439944432754E-2</v>
      </c>
      <c r="F21" s="15">
        <f>(F7+F8*0.75)/(F18)*4</f>
        <v>4.2278367571564335E-2</v>
      </c>
      <c r="G21" s="15">
        <f>(G7+G8*0.75)/(G18)*4</f>
        <v>-0.24062261557453027</v>
      </c>
    </row>
    <row r="22" spans="1:7" x14ac:dyDescent="0.25">
      <c r="A22" s="5"/>
      <c r="B22" s="16"/>
      <c r="C22" s="71"/>
      <c r="D22" s="71"/>
      <c r="E22" s="71"/>
      <c r="F22" s="16"/>
      <c r="G22" s="16"/>
    </row>
    <row r="23" spans="1:7" x14ac:dyDescent="0.25">
      <c r="A23" s="3"/>
      <c r="B23" s="16"/>
      <c r="C23" s="71"/>
      <c r="D23" s="71"/>
      <c r="E23" s="246"/>
      <c r="F23" s="17"/>
      <c r="G23" s="17"/>
    </row>
    <row r="24" spans="1:7" x14ac:dyDescent="0.25">
      <c r="A24" s="1" t="s">
        <v>19</v>
      </c>
      <c r="B24" s="7"/>
      <c r="C24" s="71"/>
      <c r="D24" s="71"/>
      <c r="E24" s="273"/>
      <c r="F24" s="7"/>
      <c r="G24" s="7"/>
    </row>
    <row r="25" spans="1:7" x14ac:dyDescent="0.25">
      <c r="B25" s="7"/>
      <c r="C25" s="71"/>
      <c r="D25" s="71"/>
      <c r="E25" s="273"/>
      <c r="F25" s="7"/>
      <c r="G25" s="7"/>
    </row>
    <row r="26" spans="1:7" x14ac:dyDescent="0.25">
      <c r="A26" s="3" t="s">
        <v>20</v>
      </c>
      <c r="B26" s="280">
        <v>105.45661712</v>
      </c>
      <c r="C26" s="280">
        <v>103.15723346</v>
      </c>
      <c r="D26" s="280">
        <v>106.37815529</v>
      </c>
      <c r="E26" s="280">
        <v>104.00977102</v>
      </c>
      <c r="F26" s="280">
        <v>94.387146950000002</v>
      </c>
      <c r="G26" s="280">
        <v>202.52748353000004</v>
      </c>
    </row>
    <row r="27" spans="1:7" x14ac:dyDescent="0.25">
      <c r="A27" s="3" t="s">
        <v>21</v>
      </c>
      <c r="B27" s="280">
        <v>161.36145060999999</v>
      </c>
      <c r="C27" s="280">
        <v>218.42751552999999</v>
      </c>
      <c r="D27" s="280">
        <v>196.83148492999999</v>
      </c>
      <c r="E27" s="280">
        <v>195.11032872999999</v>
      </c>
      <c r="F27" s="280">
        <v>188.66070020999999</v>
      </c>
      <c r="G27" s="280">
        <v>220.34178198999993</v>
      </c>
    </row>
    <row r="28" spans="1:7" x14ac:dyDescent="0.25">
      <c r="A28" s="9" t="s">
        <v>22</v>
      </c>
      <c r="B28" s="280">
        <v>69.226454000000004</v>
      </c>
      <c r="C28" s="18">
        <v>0</v>
      </c>
      <c r="D28" s="18">
        <v>0</v>
      </c>
      <c r="E28" s="18">
        <v>0</v>
      </c>
      <c r="F28" s="18">
        <v>0</v>
      </c>
      <c r="G28" s="18">
        <v>0</v>
      </c>
    </row>
    <row r="29" spans="1:7" x14ac:dyDescent="0.25">
      <c r="A29" s="5" t="s">
        <v>23</v>
      </c>
      <c r="B29" s="280">
        <v>8.1580296099999998</v>
      </c>
      <c r="C29" s="280">
        <v>8.2793747700000004</v>
      </c>
      <c r="D29" s="280">
        <v>7.9401693599999996</v>
      </c>
      <c r="E29" s="280">
        <v>10.9367416</v>
      </c>
      <c r="F29" s="280">
        <v>9.3730956600000006</v>
      </c>
      <c r="G29" s="280">
        <v>7.7734125800000005</v>
      </c>
    </row>
    <row r="30" spans="1:7" x14ac:dyDescent="0.25">
      <c r="A30" s="11" t="s">
        <v>24</v>
      </c>
      <c r="B30" s="12">
        <f t="shared" ref="B30:G30" si="2">B26/(B27+B28)</f>
        <v>0.45733802602682838</v>
      </c>
      <c r="C30" s="12">
        <f t="shared" si="2"/>
        <v>0.47227215495124669</v>
      </c>
      <c r="D30" s="12">
        <f t="shared" si="2"/>
        <v>0.54045294292136092</v>
      </c>
      <c r="E30" s="12">
        <f t="shared" si="2"/>
        <v>0.53308182963461714</v>
      </c>
      <c r="F30" s="12">
        <f t="shared" si="2"/>
        <v>0.50030105286865145</v>
      </c>
      <c r="G30" s="12">
        <f t="shared" si="2"/>
        <v>0.9191515186129865</v>
      </c>
    </row>
    <row r="31" spans="1:7" x14ac:dyDescent="0.25">
      <c r="A31" s="19" t="s">
        <v>25</v>
      </c>
      <c r="B31" s="15">
        <f t="shared" ref="B31:G31" si="3">(B26-B29)/(B27+B28)</f>
        <v>0.42195876524644221</v>
      </c>
      <c r="C31" s="15">
        <f t="shared" si="3"/>
        <v>0.4343677052764397</v>
      </c>
      <c r="D31" s="15">
        <f t="shared" si="3"/>
        <v>0.50011300765732636</v>
      </c>
      <c r="E31" s="15">
        <f t="shared" si="3"/>
        <v>0.47702769005528906</v>
      </c>
      <c r="F31" s="15">
        <f t="shared" si="3"/>
        <v>0.45061876265364254</v>
      </c>
      <c r="G31" s="15">
        <f t="shared" si="3"/>
        <v>0.88387263273943573</v>
      </c>
    </row>
    <row r="32" spans="1:7" x14ac:dyDescent="0.25">
      <c r="A32" s="3"/>
      <c r="B32" s="7"/>
      <c r="C32" s="71"/>
      <c r="D32" s="71"/>
      <c r="E32" s="71"/>
      <c r="F32" s="7"/>
      <c r="G32" s="7"/>
    </row>
    <row r="33" spans="1:7" x14ac:dyDescent="0.25">
      <c r="A33" s="1" t="s">
        <v>26</v>
      </c>
      <c r="B33" s="7"/>
      <c r="C33" s="71"/>
      <c r="D33" s="71"/>
      <c r="E33" s="71"/>
      <c r="F33" s="7"/>
      <c r="G33" s="7"/>
    </row>
    <row r="34" spans="1:7" x14ac:dyDescent="0.25">
      <c r="B34" s="7"/>
      <c r="C34" s="71"/>
      <c r="D34" s="71"/>
      <c r="E34" s="71"/>
      <c r="F34" s="7"/>
      <c r="G34" s="7"/>
    </row>
    <row r="35" spans="1:7" x14ac:dyDescent="0.25">
      <c r="A35" s="3" t="s">
        <v>7</v>
      </c>
      <c r="B35" s="20">
        <v>-355.67270803000002</v>
      </c>
      <c r="C35" s="20">
        <v>34.2639137500001</v>
      </c>
      <c r="D35" s="20">
        <v>35.335288519999999</v>
      </c>
      <c r="E35" s="20">
        <v>36.297198129999998</v>
      </c>
      <c r="F35" s="20">
        <v>18.019141559999898</v>
      </c>
      <c r="G35" s="20">
        <v>-88.708040589999996</v>
      </c>
    </row>
    <row r="36" spans="1:7" x14ac:dyDescent="0.25">
      <c r="A36" s="3" t="s">
        <v>8</v>
      </c>
      <c r="B36" s="20">
        <v>-3.105</v>
      </c>
      <c r="C36" s="20">
        <v>-3.2342918900000002</v>
      </c>
      <c r="D36" s="20">
        <v>-3.3821666700000002</v>
      </c>
      <c r="E36" s="20">
        <v>-3.5679583400000001</v>
      </c>
      <c r="F36" s="20">
        <v>-3.6549999999999998</v>
      </c>
      <c r="G36" s="20">
        <v>-4.1630000000000003</v>
      </c>
    </row>
    <row r="37" spans="1:7" x14ac:dyDescent="0.25">
      <c r="A37" s="3" t="s">
        <v>27</v>
      </c>
      <c r="B37" s="8">
        <f>SUM(B35:B36)</f>
        <v>-358.77770803000004</v>
      </c>
      <c r="C37" s="8">
        <f>SUM(C35:C36)</f>
        <v>31.029621860000098</v>
      </c>
      <c r="D37" s="8">
        <f>SUM(D35:D36)</f>
        <v>31.953121849999999</v>
      </c>
      <c r="E37" s="8">
        <f>SUM(E35:E36)</f>
        <v>32.729239790000001</v>
      </c>
      <c r="F37" s="8">
        <f>SUM(F35:F36)</f>
        <v>14.364141559999899</v>
      </c>
      <c r="G37" s="8">
        <v>-92.871040589999993</v>
      </c>
    </row>
    <row r="38" spans="1:7" x14ac:dyDescent="0.25">
      <c r="A38" s="3" t="s">
        <v>28</v>
      </c>
      <c r="B38" s="20">
        <v>186.99236999999999</v>
      </c>
      <c r="C38" s="20">
        <v>186.99236999999999</v>
      </c>
      <c r="D38" s="20">
        <v>187.22749999999999</v>
      </c>
      <c r="E38" s="20">
        <v>187.42420100000001</v>
      </c>
      <c r="F38" s="20">
        <v>187.590273</v>
      </c>
      <c r="G38" s="20">
        <v>187.59448800000001</v>
      </c>
    </row>
    <row r="39" spans="1:7" x14ac:dyDescent="0.25">
      <c r="A39" s="3" t="s">
        <v>29</v>
      </c>
      <c r="B39" s="20">
        <v>190.32074812222223</v>
      </c>
      <c r="C39" s="20">
        <v>191.011855</v>
      </c>
      <c r="D39" s="20">
        <v>191.03326799999999</v>
      </c>
      <c r="E39" s="20">
        <v>191.20442600000001</v>
      </c>
      <c r="F39" s="20">
        <v>191.47823399999999</v>
      </c>
      <c r="G39" s="20">
        <v>191.28590700000001</v>
      </c>
    </row>
    <row r="40" spans="1:7" x14ac:dyDescent="0.25">
      <c r="A40" s="11" t="s">
        <v>30</v>
      </c>
      <c r="B40" s="21">
        <f>(B37)/B38</f>
        <v>-1.9186756552152371</v>
      </c>
      <c r="C40" s="21">
        <f>(C37)/C38</f>
        <v>0.16594057746848226</v>
      </c>
      <c r="D40" s="21">
        <f>(D37)/D38</f>
        <v>0.1706646825386228</v>
      </c>
      <c r="E40" s="21">
        <f>(E37)/E38</f>
        <v>0.17462654030468563</v>
      </c>
      <c r="F40" s="21">
        <f>(F37)/F38</f>
        <v>7.6571888991279938E-2</v>
      </c>
      <c r="G40" s="21">
        <v>-0.49506273654479649</v>
      </c>
    </row>
    <row r="41" spans="1:7" x14ac:dyDescent="0.25">
      <c r="A41" s="11" t="s">
        <v>283</v>
      </c>
      <c r="B41" s="21">
        <f>(B37+410)/B38</f>
        <v>0.27392717665431998</v>
      </c>
      <c r="C41" s="21" t="s">
        <v>17</v>
      </c>
      <c r="D41" s="21" t="s">
        <v>17</v>
      </c>
      <c r="E41" s="21" t="s">
        <v>17</v>
      </c>
      <c r="F41" s="21" t="s">
        <v>17</v>
      </c>
      <c r="G41" s="21" t="s">
        <v>17</v>
      </c>
    </row>
    <row r="42" spans="1:7" x14ac:dyDescent="0.25">
      <c r="A42" s="11" t="s">
        <v>31</v>
      </c>
      <c r="B42" s="21">
        <f t="shared" ref="B42:G42" si="4">B37/(B39)</f>
        <v>-1.8851213625936165</v>
      </c>
      <c r="C42" s="21">
        <f t="shared" si="4"/>
        <v>0.16244867031944221</v>
      </c>
      <c r="D42" s="21">
        <f t="shared" si="4"/>
        <v>0.1672646978431003</v>
      </c>
      <c r="E42" s="21">
        <f t="shared" si="4"/>
        <v>0.17117406994543108</v>
      </c>
      <c r="F42" s="21">
        <f t="shared" si="4"/>
        <v>7.5017098601399781E-2</v>
      </c>
      <c r="G42" s="21">
        <f t="shared" si="4"/>
        <v>-0.48550905838557146</v>
      </c>
    </row>
    <row r="43" spans="1:7" x14ac:dyDescent="0.25">
      <c r="A43" s="3"/>
      <c r="B43" s="278"/>
      <c r="C43" s="71"/>
      <c r="D43" s="71"/>
      <c r="E43" s="71"/>
      <c r="F43" s="279"/>
      <c r="G43" s="279"/>
    </row>
    <row r="44" spans="1:7" x14ac:dyDescent="0.25">
      <c r="A44" s="1" t="s">
        <v>32</v>
      </c>
      <c r="B44" s="7"/>
      <c r="C44" s="71"/>
      <c r="D44" s="71"/>
      <c r="E44" s="71"/>
      <c r="F44" s="20"/>
      <c r="G44" s="20"/>
    </row>
    <row r="45" spans="1:7" x14ac:dyDescent="0.25">
      <c r="B45" s="7"/>
      <c r="C45" s="71"/>
      <c r="D45" s="71"/>
      <c r="E45" s="71"/>
      <c r="F45" s="7"/>
      <c r="G45" s="7"/>
    </row>
    <row r="46" spans="1:7" x14ac:dyDescent="0.25">
      <c r="A46" s="3" t="s">
        <v>33</v>
      </c>
      <c r="B46" s="22">
        <v>529.89001285999996</v>
      </c>
      <c r="C46" s="20">
        <v>70.275718909999895</v>
      </c>
      <c r="D46" s="20">
        <v>43.323588280000003</v>
      </c>
      <c r="E46" s="20">
        <v>42.704293530000101</v>
      </c>
      <c r="F46" s="20">
        <v>70.248031170000104</v>
      </c>
      <c r="G46" s="20">
        <v>135.81252889999988</v>
      </c>
    </row>
    <row r="47" spans="1:7" x14ac:dyDescent="0.25">
      <c r="A47" s="3"/>
      <c r="B47" s="22"/>
      <c r="C47" s="20"/>
      <c r="D47" s="20"/>
      <c r="E47" s="20"/>
      <c r="F47" s="20"/>
      <c r="G47" s="20"/>
    </row>
    <row r="48" spans="1:7" x14ac:dyDescent="0.25">
      <c r="A48" s="3" t="s">
        <v>34</v>
      </c>
      <c r="B48" s="22">
        <v>9579.3373635700009</v>
      </c>
      <c r="C48" s="22">
        <v>9548.1394686299991</v>
      </c>
      <c r="D48" s="20">
        <v>8220.0755607800002</v>
      </c>
      <c r="E48" s="20">
        <v>7997.7837965899998</v>
      </c>
      <c r="F48" s="20">
        <v>7502.91213995</v>
      </c>
      <c r="G48" s="20">
        <v>8454.6781126400001</v>
      </c>
    </row>
    <row r="49" spans="1:7" x14ac:dyDescent="0.25">
      <c r="A49" s="3" t="s">
        <v>35</v>
      </c>
      <c r="B49" s="22">
        <v>9548.1394686299991</v>
      </c>
      <c r="C49" s="20">
        <v>8220.0755607800002</v>
      </c>
      <c r="D49" s="20">
        <v>7997.7837965899998</v>
      </c>
      <c r="E49" s="20">
        <v>7502.91213995</v>
      </c>
      <c r="F49" s="20">
        <v>8454.6781126400001</v>
      </c>
      <c r="G49" s="20">
        <v>9640.1098377500002</v>
      </c>
    </row>
    <row r="50" spans="1:7" x14ac:dyDescent="0.25">
      <c r="A50" s="3" t="s">
        <v>36</v>
      </c>
      <c r="B50" s="20">
        <f>AVERAGE(B48:B49)</f>
        <v>9563.7384161000009</v>
      </c>
      <c r="C50" s="20">
        <f>AVERAGE(C48:C49)</f>
        <v>8884.1075147049996</v>
      </c>
      <c r="D50" s="20">
        <f>AVERAGE(D48:D49)</f>
        <v>8108.929678685</v>
      </c>
      <c r="E50" s="20">
        <f>AVERAGE(E48:E49)</f>
        <v>7750.3479682699999</v>
      </c>
      <c r="F50" s="20">
        <f>AVERAGE(F48:F49)</f>
        <v>7978.795126295</v>
      </c>
      <c r="G50" s="20">
        <v>9047.3939751950002</v>
      </c>
    </row>
    <row r="51" spans="1:7" x14ac:dyDescent="0.25">
      <c r="A51" s="5" t="s">
        <v>22</v>
      </c>
      <c r="B51" s="20">
        <v>592.1516547658</v>
      </c>
      <c r="C51" s="20">
        <v>-12.024559999999999</v>
      </c>
      <c r="D51" s="20">
        <v>0</v>
      </c>
      <c r="E51" s="20">
        <v>0</v>
      </c>
      <c r="F51" s="20">
        <v>0</v>
      </c>
      <c r="G51" s="20">
        <v>0</v>
      </c>
    </row>
    <row r="52" spans="1:7" x14ac:dyDescent="0.25">
      <c r="A52" s="11" t="s">
        <v>37</v>
      </c>
      <c r="B52" s="24">
        <f t="shared" ref="B52:G52" si="5">B46/B50*4</f>
        <v>0.22162463664541923</v>
      </c>
      <c r="C52" s="24">
        <f t="shared" si="5"/>
        <v>3.1641093399051884E-2</v>
      </c>
      <c r="D52" s="24">
        <f t="shared" si="5"/>
        <v>2.1370804777789444E-2</v>
      </c>
      <c r="E52" s="24">
        <f t="shared" si="5"/>
        <v>2.2039936118910735E-2</v>
      </c>
      <c r="F52" s="24">
        <f t="shared" si="5"/>
        <v>3.5217363051967564E-2</v>
      </c>
      <c r="G52" s="24">
        <f t="shared" si="5"/>
        <v>6.0044927532659012E-2</v>
      </c>
    </row>
    <row r="53" spans="1:7" x14ac:dyDescent="0.25">
      <c r="A53" s="19" t="s">
        <v>38</v>
      </c>
      <c r="B53" s="25">
        <f t="shared" ref="B53:G53" si="6">(B46+B51)/B50*4</f>
        <v>0.46928998632455599</v>
      </c>
      <c r="C53" s="25">
        <f t="shared" si="6"/>
        <v>2.6227129202829845E-2</v>
      </c>
      <c r="D53" s="25">
        <f t="shared" si="6"/>
        <v>2.1370804777789444E-2</v>
      </c>
      <c r="E53" s="25">
        <f t="shared" si="6"/>
        <v>2.2039936118910735E-2</v>
      </c>
      <c r="F53" s="25">
        <f t="shared" si="6"/>
        <v>3.5217363051967564E-2</v>
      </c>
      <c r="G53" s="25">
        <f t="shared" si="6"/>
        <v>6.0044927532659012E-2</v>
      </c>
    </row>
    <row r="54" spans="1:7" x14ac:dyDescent="0.25">
      <c r="A54" s="5"/>
      <c r="B54" s="276"/>
      <c r="C54" s="71"/>
      <c r="D54" s="71"/>
      <c r="E54" s="71"/>
      <c r="F54" s="274"/>
      <c r="G54" s="274"/>
    </row>
    <row r="55" spans="1:7" x14ac:dyDescent="0.25">
      <c r="B55" s="276"/>
      <c r="C55" s="71"/>
      <c r="D55" s="71"/>
      <c r="E55" s="71"/>
      <c r="F55" s="277"/>
      <c r="G55" s="277"/>
    </row>
    <row r="56" spans="1:7" x14ac:dyDescent="0.25">
      <c r="A56" s="1" t="s">
        <v>39</v>
      </c>
      <c r="B56" s="7"/>
      <c r="C56" s="71"/>
      <c r="D56" s="71"/>
      <c r="E56" s="71"/>
      <c r="F56" s="7"/>
      <c r="G56" s="7"/>
    </row>
    <row r="57" spans="1:7" x14ac:dyDescent="0.25">
      <c r="B57" s="7"/>
      <c r="C57" s="71"/>
      <c r="D57" s="71"/>
      <c r="E57" s="71"/>
      <c r="F57" s="7"/>
      <c r="G57" s="7"/>
    </row>
    <row r="58" spans="1:7" x14ac:dyDescent="0.25">
      <c r="A58" s="3" t="s">
        <v>40</v>
      </c>
      <c r="B58" s="20">
        <v>8307.2079009900008</v>
      </c>
      <c r="C58" s="268">
        <v>7933.9034462099999</v>
      </c>
      <c r="D58" s="268">
        <v>7616.2825225500001</v>
      </c>
      <c r="E58" s="268">
        <v>6691.0339880399997</v>
      </c>
      <c r="F58" s="268">
        <v>7888.0985309899997</v>
      </c>
      <c r="G58" s="268">
        <v>9347.608159129999</v>
      </c>
    </row>
    <row r="59" spans="1:7" x14ac:dyDescent="0.25">
      <c r="A59" s="3" t="s">
        <v>41</v>
      </c>
      <c r="B59" s="20">
        <v>9548.1394686299991</v>
      </c>
      <c r="C59" s="268">
        <v>8220.0755607800002</v>
      </c>
      <c r="D59" s="268">
        <v>7997.7837965899998</v>
      </c>
      <c r="E59" s="268">
        <v>7502.91213995</v>
      </c>
      <c r="F59" s="268">
        <v>8454.6781126400001</v>
      </c>
      <c r="G59" s="268">
        <v>9640.1098377500002</v>
      </c>
    </row>
    <row r="60" spans="1:7" x14ac:dyDescent="0.25">
      <c r="A60" s="11" t="s">
        <v>39</v>
      </c>
      <c r="B60" s="24">
        <f>B58/B59</f>
        <v>0.87003420177124291</v>
      </c>
      <c r="C60" s="24">
        <f>C58/C59</f>
        <v>0.96518619415916351</v>
      </c>
      <c r="D60" s="24">
        <f>D58/D59</f>
        <v>0.95229912639015579</v>
      </c>
      <c r="E60" s="24">
        <f>E58/E59</f>
        <v>0.89179159548103004</v>
      </c>
      <c r="F60" s="24">
        <f>F58/F59</f>
        <v>0.93298626226787429</v>
      </c>
      <c r="G60" s="24">
        <v>0.96965784793503229</v>
      </c>
    </row>
    <row r="61" spans="1:7" x14ac:dyDescent="0.25">
      <c r="B61" s="276"/>
      <c r="C61" s="71"/>
      <c r="D61" s="71"/>
      <c r="E61" s="71"/>
      <c r="F61" s="274"/>
      <c r="G61" s="274"/>
    </row>
    <row r="62" spans="1:7" x14ac:dyDescent="0.25">
      <c r="A62" s="1" t="s">
        <v>42</v>
      </c>
      <c r="B62" s="7"/>
      <c r="C62" s="71"/>
      <c r="D62" s="71"/>
      <c r="E62" s="71"/>
      <c r="F62" s="7"/>
      <c r="G62" s="7"/>
    </row>
    <row r="63" spans="1:7" x14ac:dyDescent="0.25">
      <c r="B63" s="7"/>
      <c r="C63" s="71"/>
      <c r="D63" s="71"/>
      <c r="E63" s="71"/>
      <c r="F63" s="7"/>
      <c r="G63" s="7"/>
    </row>
    <row r="64" spans="1:7" x14ac:dyDescent="0.25">
      <c r="A64" s="3" t="s">
        <v>43</v>
      </c>
      <c r="B64" s="266">
        <v>173.01818446999999</v>
      </c>
      <c r="C64" s="266">
        <v>222.37335457000003</v>
      </c>
      <c r="D64" s="266">
        <v>204.55524813000002</v>
      </c>
      <c r="E64" s="266">
        <v>187.18287156</v>
      </c>
      <c r="F64" s="266">
        <v>193.51779483000001</v>
      </c>
      <c r="G64" s="266">
        <v>208.06295718999993</v>
      </c>
    </row>
    <row r="65" spans="1:16" x14ac:dyDescent="0.25">
      <c r="A65" s="5" t="s">
        <v>22</v>
      </c>
      <c r="B65" s="266">
        <f>B28</f>
        <v>69.226454000000004</v>
      </c>
      <c r="C65" s="266">
        <v>0</v>
      </c>
      <c r="D65" s="266">
        <v>0</v>
      </c>
      <c r="E65" s="266">
        <v>0</v>
      </c>
      <c r="F65" s="266">
        <v>0</v>
      </c>
      <c r="G65" s="266">
        <v>0</v>
      </c>
    </row>
    <row r="66" spans="1:16" x14ac:dyDescent="0.25">
      <c r="A66" s="3"/>
      <c r="B66" s="266"/>
      <c r="C66" s="266"/>
      <c r="D66" s="266"/>
      <c r="E66" s="266"/>
      <c r="F66" s="266"/>
      <c r="G66" s="266"/>
    </row>
    <row r="67" spans="1:16" x14ac:dyDescent="0.25">
      <c r="A67" s="3" t="s">
        <v>44</v>
      </c>
      <c r="B67" s="266">
        <v>999.83538822000105</v>
      </c>
      <c r="C67" s="266">
        <v>885.54580554999882</v>
      </c>
      <c r="D67" s="266">
        <v>1301.8097159700026</v>
      </c>
      <c r="E67" s="266">
        <v>1516.9616272900055</v>
      </c>
      <c r="F67" s="266">
        <v>724.3902301500035</v>
      </c>
      <c r="G67" s="266">
        <v>1028.4313421899976</v>
      </c>
    </row>
    <row r="68" spans="1:16" x14ac:dyDescent="0.25">
      <c r="A68" s="3" t="s">
        <v>45</v>
      </c>
      <c r="B68" s="266">
        <v>885.54580554999882</v>
      </c>
      <c r="C68" s="266">
        <v>1301.8097159700026</v>
      </c>
      <c r="D68" s="266">
        <v>1516.9616272900055</v>
      </c>
      <c r="E68" s="266">
        <v>724.3902301500035</v>
      </c>
      <c r="F68" s="266">
        <v>1028.4313421899976</v>
      </c>
      <c r="G68" s="266">
        <v>807.81879038000386</v>
      </c>
    </row>
    <row r="69" spans="1:16" x14ac:dyDescent="0.25">
      <c r="A69" s="3" t="s">
        <v>46</v>
      </c>
      <c r="B69" s="266">
        <v>8353.7982749700004</v>
      </c>
      <c r="C69" s="266">
        <v>8029.4805125799985</v>
      </c>
      <c r="D69" s="266">
        <v>7397.8299785000017</v>
      </c>
      <c r="E69" s="266">
        <v>7185.214600899998</v>
      </c>
      <c r="F69" s="266">
        <v>7022.0204690499995</v>
      </c>
      <c r="G69" s="266">
        <v>7989.5178737300012</v>
      </c>
    </row>
    <row r="70" spans="1:16" x14ac:dyDescent="0.25">
      <c r="A70" s="3" t="s">
        <v>47</v>
      </c>
      <c r="B70" s="266">
        <v>8029.4805125799985</v>
      </c>
      <c r="C70" s="266">
        <v>7397.8299785000017</v>
      </c>
      <c r="D70" s="266">
        <v>7185.214600899998</v>
      </c>
      <c r="E70" s="266">
        <v>7022.0204690499995</v>
      </c>
      <c r="F70" s="266">
        <v>7989.5178737300012</v>
      </c>
      <c r="G70" s="266">
        <v>9110.7327624400023</v>
      </c>
    </row>
    <row r="71" spans="1:16" x14ac:dyDescent="0.25">
      <c r="A71" s="3"/>
      <c r="B71" s="266"/>
      <c r="C71" s="266"/>
      <c r="D71" s="266"/>
      <c r="E71" s="266"/>
      <c r="F71" s="266"/>
      <c r="G71" s="266"/>
    </row>
    <row r="72" spans="1:16" x14ac:dyDescent="0.25">
      <c r="A72" s="3" t="s">
        <v>48</v>
      </c>
      <c r="B72" s="266">
        <f>AVERAGE(B67+B68,B69+B70)</f>
        <v>9134.3299906600005</v>
      </c>
      <c r="C72" s="266">
        <f>AVERAGE(C67+C68,C69+C70)</f>
        <v>8807.3330062999994</v>
      </c>
      <c r="D72" s="266">
        <f>AVERAGE(D67+D68,D69+D70)</f>
        <v>8700.9079613300037</v>
      </c>
      <c r="E72" s="266">
        <f>AVERAGE(E67+E68,E69+E70)</f>
        <v>8224.2934636950031</v>
      </c>
      <c r="F72" s="266">
        <f>AVERAGE(F67+F68,F69+F70)</f>
        <v>8382.1799575600016</v>
      </c>
      <c r="G72" s="266">
        <v>9468.2503843700033</v>
      </c>
    </row>
    <row r="73" spans="1:16" x14ac:dyDescent="0.25">
      <c r="A73" s="11" t="s">
        <v>42</v>
      </c>
      <c r="B73" s="24">
        <f t="shared" ref="B73:G73" si="7">B64/B72*4</f>
        <v>7.5766119527940795E-2</v>
      </c>
      <c r="C73" s="24">
        <f t="shared" si="7"/>
        <v>0.10099463908583155</v>
      </c>
      <c r="D73" s="24">
        <f t="shared" si="7"/>
        <v>9.4038575762032131E-2</v>
      </c>
      <c r="E73" s="24">
        <f t="shared" si="7"/>
        <v>9.103900408529568E-2</v>
      </c>
      <c r="F73" s="24">
        <f t="shared" si="7"/>
        <v>9.2347239410179305E-2</v>
      </c>
      <c r="G73" s="24">
        <f t="shared" si="7"/>
        <v>8.789922055017306E-2</v>
      </c>
    </row>
    <row r="74" spans="1:16" x14ac:dyDescent="0.25">
      <c r="A74" s="19" t="s">
        <v>282</v>
      </c>
      <c r="B74" s="24">
        <f>(B64+B65)/B72*4</f>
        <v>0.10608096651541997</v>
      </c>
      <c r="C74" s="24" t="s">
        <v>17</v>
      </c>
      <c r="D74" s="24" t="s">
        <v>17</v>
      </c>
      <c r="E74" s="24" t="s">
        <v>17</v>
      </c>
      <c r="F74" s="24" t="s">
        <v>17</v>
      </c>
      <c r="G74" s="24" t="s">
        <v>17</v>
      </c>
    </row>
    <row r="75" spans="1:16" x14ac:dyDescent="0.25">
      <c r="B75" s="274"/>
      <c r="C75" s="71"/>
      <c r="D75" s="71"/>
      <c r="E75" s="71"/>
      <c r="F75" s="275"/>
      <c r="G75" s="275"/>
    </row>
    <row r="76" spans="1:16" x14ac:dyDescent="0.25">
      <c r="A76" s="1" t="s">
        <v>49</v>
      </c>
      <c r="B76" s="7"/>
      <c r="C76" s="71"/>
      <c r="D76" s="71"/>
      <c r="E76" s="71"/>
      <c r="F76" s="7"/>
      <c r="G76" s="7"/>
    </row>
    <row r="77" spans="1:16" x14ac:dyDescent="0.25">
      <c r="A77" s="1"/>
      <c r="B77" s="7"/>
      <c r="C77" s="71"/>
      <c r="D77" s="71"/>
      <c r="E77" s="71"/>
      <c r="F77" s="7"/>
      <c r="G77" s="7"/>
      <c r="I77" s="26"/>
      <c r="K77" s="26"/>
    </row>
    <row r="78" spans="1:16" x14ac:dyDescent="0.25">
      <c r="A78" s="3" t="s">
        <v>50</v>
      </c>
      <c r="B78" s="270">
        <v>6471.0062206535358</v>
      </c>
      <c r="C78" s="270">
        <v>6642.8093785959281</v>
      </c>
      <c r="D78" s="270">
        <v>6481.3868056648316</v>
      </c>
      <c r="E78" s="270">
        <v>6468.2374002295574</v>
      </c>
      <c r="F78" s="270">
        <v>7374.5312237302442</v>
      </c>
      <c r="G78" s="270">
        <v>8505.3713331454292</v>
      </c>
      <c r="I78" s="26"/>
    </row>
    <row r="79" spans="1:16" x14ac:dyDescent="0.25">
      <c r="A79" s="3" t="s">
        <v>51</v>
      </c>
      <c r="B79" s="270">
        <v>891.14153117446676</v>
      </c>
      <c r="C79" s="270">
        <v>768.55123378618919</v>
      </c>
      <c r="D79" s="270">
        <v>728.93021647137357</v>
      </c>
      <c r="E79" s="270">
        <v>775.94796193850357</v>
      </c>
      <c r="F79" s="270">
        <v>842.06420181613771</v>
      </c>
      <c r="G79" s="270">
        <v>877.67593166194001</v>
      </c>
      <c r="I79" s="26"/>
    </row>
    <row r="80" spans="1:16" x14ac:dyDescent="0.25">
      <c r="A80" s="3" t="s">
        <v>52</v>
      </c>
      <c r="B80" s="270">
        <v>2186.1117163920012</v>
      </c>
      <c r="C80" s="270">
        <v>808.71494839788011</v>
      </c>
      <c r="D80" s="270">
        <v>787.46677445379623</v>
      </c>
      <c r="E80" s="270">
        <v>258.72677778193929</v>
      </c>
      <c r="F80" s="270">
        <v>238.08268709361872</v>
      </c>
      <c r="G80" s="270">
        <v>257.06257294262798</v>
      </c>
      <c r="I80" s="26"/>
      <c r="J80" s="26"/>
      <c r="L80" s="26"/>
      <c r="M80" s="26"/>
      <c r="N80" s="26"/>
      <c r="P80" s="26"/>
    </row>
    <row r="81" spans="1:14" x14ac:dyDescent="0.25">
      <c r="A81" s="3" t="s">
        <v>53</v>
      </c>
      <c r="B81" s="270">
        <v>195.56861941212654</v>
      </c>
      <c r="C81" s="270">
        <v>202.42349318346518</v>
      </c>
      <c r="D81" s="270">
        <v>197.84988019001864</v>
      </c>
      <c r="E81" s="270">
        <v>193.86806483882111</v>
      </c>
      <c r="F81" s="270">
        <v>175.3156605354763</v>
      </c>
      <c r="G81" s="270">
        <v>205.80294847604148</v>
      </c>
      <c r="I81" s="26"/>
      <c r="J81" s="26"/>
      <c r="K81" s="26"/>
      <c r="M81" s="26"/>
      <c r="N81" s="26"/>
    </row>
    <row r="82" spans="1:14" x14ac:dyDescent="0.25">
      <c r="A82" s="3" t="s">
        <v>54</v>
      </c>
      <c r="B82" s="270">
        <v>168.08149360113109</v>
      </c>
      <c r="C82" s="270">
        <v>141.16776629121802</v>
      </c>
      <c r="D82" s="270">
        <v>131.8113752501244</v>
      </c>
      <c r="E82" s="270">
        <v>138.79871152472498</v>
      </c>
      <c r="F82" s="270">
        <v>150.58353411344495</v>
      </c>
      <c r="G82" s="270">
        <v>163.9419178482045</v>
      </c>
    </row>
    <row r="83" spans="1:14" x14ac:dyDescent="0.25">
      <c r="A83" s="3" t="s">
        <v>55</v>
      </c>
      <c r="B83" s="270">
        <v>1154.9830960714637</v>
      </c>
      <c r="C83" s="270">
        <v>478.75432280531533</v>
      </c>
      <c r="D83" s="270">
        <v>482.78463886965818</v>
      </c>
      <c r="E83" s="270">
        <v>148.2248945364542</v>
      </c>
      <c r="F83" s="270">
        <v>139.26104426107881</v>
      </c>
      <c r="G83" s="270">
        <v>159.63220898575403</v>
      </c>
      <c r="I83" s="300"/>
    </row>
    <row r="84" spans="1:14" x14ac:dyDescent="0.25">
      <c r="A84" s="11" t="s">
        <v>56</v>
      </c>
      <c r="B84" s="24">
        <f t="shared" ref="B84:C86" si="8">B81/B78</f>
        <v>3.02222888903938E-2</v>
      </c>
      <c r="C84" s="24">
        <f t="shared" si="8"/>
        <v>3.0472572920081424E-2</v>
      </c>
      <c r="D84" s="24">
        <f t="shared" ref="D84:D86" si="9">D81/D78</f>
        <v>3.052585598148452E-2</v>
      </c>
      <c r="E84" s="24">
        <f t="shared" ref="E84:G86" si="10">E81/E78</f>
        <v>2.997231747120796E-2</v>
      </c>
      <c r="F84" s="24">
        <f t="shared" si="10"/>
        <v>2.3773126076317125E-2</v>
      </c>
      <c r="G84" s="24">
        <f t="shared" si="10"/>
        <v>2.419682109281078E-2</v>
      </c>
    </row>
    <row r="85" spans="1:14" x14ac:dyDescent="0.25">
      <c r="A85" s="11" t="s">
        <v>57</v>
      </c>
      <c r="B85" s="24">
        <f t="shared" si="8"/>
        <v>0.18861369122771168</v>
      </c>
      <c r="C85" s="24">
        <f t="shared" si="8"/>
        <v>0.18368035868704474</v>
      </c>
      <c r="D85" s="24">
        <f t="shared" si="9"/>
        <v>0.18082852414624914</v>
      </c>
      <c r="E85" s="24">
        <f t="shared" si="10"/>
        <v>0.17887631430588799</v>
      </c>
      <c r="F85" s="24">
        <f t="shared" si="10"/>
        <v>0.17882666640936773</v>
      </c>
      <c r="G85" s="24">
        <f t="shared" si="10"/>
        <v>0.18679094633228593</v>
      </c>
      <c r="H85" s="23"/>
      <c r="I85" s="23"/>
      <c r="J85" s="23"/>
    </row>
    <row r="86" spans="1:14" x14ac:dyDescent="0.25">
      <c r="A86" s="11" t="s">
        <v>58</v>
      </c>
      <c r="B86" s="24">
        <f t="shared" si="8"/>
        <v>0.52832757237936079</v>
      </c>
      <c r="C86" s="24">
        <f t="shared" si="8"/>
        <v>0.59199390805593555</v>
      </c>
      <c r="D86" s="24">
        <f t="shared" si="9"/>
        <v>0.61308572568604935</v>
      </c>
      <c r="E86" s="24">
        <f t="shared" si="10"/>
        <v>0.57290125052839125</v>
      </c>
      <c r="F86" s="24">
        <f t="shared" si="10"/>
        <v>0.58492721987096308</v>
      </c>
      <c r="G86" s="24">
        <f t="shared" si="10"/>
        <v>0.62098580574536322</v>
      </c>
      <c r="H86" s="23"/>
      <c r="I86" s="23"/>
      <c r="J86" s="23"/>
    </row>
    <row r="87" spans="1:14" x14ac:dyDescent="0.25">
      <c r="B87" s="273"/>
      <c r="C87" s="122"/>
      <c r="D87" s="71"/>
      <c r="E87" s="71"/>
      <c r="F87" s="273"/>
      <c r="G87" s="273"/>
      <c r="H87" s="23"/>
      <c r="I87" s="23"/>
      <c r="J87" s="23"/>
    </row>
    <row r="88" spans="1:14" x14ac:dyDescent="0.25">
      <c r="A88" s="1" t="s">
        <v>59</v>
      </c>
      <c r="B88" s="7"/>
      <c r="C88" s="272"/>
      <c r="D88" s="71"/>
      <c r="E88" s="71"/>
      <c r="F88" s="7"/>
      <c r="G88" s="7"/>
      <c r="H88" s="23"/>
      <c r="I88" s="23"/>
      <c r="J88" s="23"/>
    </row>
    <row r="89" spans="1:14" x14ac:dyDescent="0.25">
      <c r="B89" s="7"/>
      <c r="C89" s="272"/>
      <c r="D89" s="71"/>
      <c r="E89" s="71"/>
      <c r="F89" s="7"/>
      <c r="G89" s="7"/>
      <c r="H89" s="23"/>
      <c r="I89" s="23"/>
      <c r="J89" s="23"/>
    </row>
    <row r="90" spans="1:14" x14ac:dyDescent="0.25">
      <c r="A90" s="3" t="s">
        <v>60</v>
      </c>
      <c r="B90" s="268">
        <v>200.68</v>
      </c>
      <c r="C90" s="268">
        <v>204.3</v>
      </c>
      <c r="D90" s="268">
        <v>196.38</v>
      </c>
      <c r="E90" s="268">
        <v>196.68</v>
      </c>
      <c r="F90" s="268">
        <v>209.33</v>
      </c>
      <c r="G90" s="268">
        <v>243.53689816000002</v>
      </c>
      <c r="H90" s="23"/>
      <c r="I90" s="23"/>
      <c r="J90" s="23"/>
    </row>
    <row r="91" spans="1:14" x14ac:dyDescent="0.25">
      <c r="A91" s="3" t="s">
        <v>61</v>
      </c>
      <c r="B91" s="8">
        <v>6246.2537329295747</v>
      </c>
      <c r="C91" s="8">
        <v>6136.8458190578285</v>
      </c>
      <c r="D91" s="8">
        <v>5928.3292192334957</v>
      </c>
      <c r="E91" s="8">
        <v>5871.3853189483898</v>
      </c>
      <c r="F91" s="8">
        <v>6306.550100227063</v>
      </c>
      <c r="G91" s="8">
        <v>7495.8506254927115</v>
      </c>
      <c r="H91" s="23"/>
      <c r="I91" s="23"/>
      <c r="J91" s="23"/>
    </row>
    <row r="92" spans="1:14" x14ac:dyDescent="0.25">
      <c r="A92" s="11" t="s">
        <v>59</v>
      </c>
      <c r="B92" s="12">
        <f t="shared" ref="B92:G92" si="11">B90/B91*4</f>
        <v>0.12851223058201222</v>
      </c>
      <c r="C92" s="12">
        <f t="shared" si="11"/>
        <v>0.13316286967194205</v>
      </c>
      <c r="D92" s="12">
        <f t="shared" si="11"/>
        <v>0.13250276274325465</v>
      </c>
      <c r="E92" s="12">
        <f t="shared" si="11"/>
        <v>0.13399222794338894</v>
      </c>
      <c r="F92" s="12">
        <f t="shared" si="11"/>
        <v>0.13276989585317858</v>
      </c>
      <c r="G92" s="12">
        <f t="shared" si="11"/>
        <v>0.12995824507588399</v>
      </c>
      <c r="H92" s="23"/>
      <c r="I92" s="23"/>
      <c r="J92" s="23"/>
    </row>
    <row r="93" spans="1:14" x14ac:dyDescent="0.25">
      <c r="A93" s="3"/>
      <c r="B93" s="264"/>
      <c r="C93" s="122"/>
      <c r="D93" s="71"/>
      <c r="E93" s="71"/>
      <c r="F93" s="269"/>
      <c r="G93" s="269"/>
      <c r="H93" s="23"/>
      <c r="I93" s="23"/>
      <c r="J93" s="23"/>
    </row>
    <row r="94" spans="1:14" x14ac:dyDescent="0.25">
      <c r="A94" s="1" t="s">
        <v>62</v>
      </c>
      <c r="B94" s="7"/>
      <c r="C94" s="122"/>
      <c r="D94" s="71"/>
      <c r="E94" s="71"/>
      <c r="F94" s="7"/>
      <c r="G94" s="7"/>
      <c r="H94" s="23"/>
      <c r="I94" s="23"/>
      <c r="J94" s="23"/>
    </row>
    <row r="95" spans="1:14" x14ac:dyDescent="0.25">
      <c r="B95" s="7"/>
      <c r="C95" s="122"/>
      <c r="D95" s="71"/>
      <c r="E95" s="71"/>
      <c r="F95" s="7"/>
      <c r="G95" s="7"/>
      <c r="H95" s="23"/>
      <c r="I95" s="23"/>
      <c r="J95" s="23"/>
    </row>
    <row r="96" spans="1:14" x14ac:dyDescent="0.25">
      <c r="A96" s="3" t="s">
        <v>63</v>
      </c>
      <c r="B96" s="268">
        <v>22.07</v>
      </c>
      <c r="C96" s="268">
        <v>19.21</v>
      </c>
      <c r="D96" s="268">
        <v>19.18</v>
      </c>
      <c r="E96" s="268">
        <v>19.559999999999999</v>
      </c>
      <c r="F96" s="268">
        <v>21.67</v>
      </c>
      <c r="G96" s="268">
        <v>23.416440100000003</v>
      </c>
      <c r="H96" s="23"/>
      <c r="I96" s="23"/>
      <c r="J96" s="23"/>
    </row>
    <row r="97" spans="1:10" x14ac:dyDescent="0.25">
      <c r="A97" s="3" t="s">
        <v>64</v>
      </c>
      <c r="B97" s="8">
        <v>615.53797373964801</v>
      </c>
      <c r="C97" s="8">
        <v>527.51188266262329</v>
      </c>
      <c r="D97" s="8">
        <v>508.73695570338248</v>
      </c>
      <c r="E97" s="8">
        <v>524.75596918032932</v>
      </c>
      <c r="F97" s="8">
        <v>545.49282156678589</v>
      </c>
      <c r="G97" s="8">
        <v>593.52172465036665</v>
      </c>
      <c r="H97" s="23"/>
      <c r="I97" s="23"/>
      <c r="J97" s="23"/>
    </row>
    <row r="98" spans="1:10" x14ac:dyDescent="0.25">
      <c r="A98" s="11" t="s">
        <v>62</v>
      </c>
      <c r="B98" s="12">
        <f t="shared" ref="B98:G98" si="12">B96/B97*4</f>
        <v>0.14341925886986703</v>
      </c>
      <c r="C98" s="12">
        <f t="shared" si="12"/>
        <v>0.14566496514192073</v>
      </c>
      <c r="D98" s="12">
        <f t="shared" si="12"/>
        <v>0.15080484942149822</v>
      </c>
      <c r="E98" s="12">
        <f t="shared" si="12"/>
        <v>0.14909787519370413</v>
      </c>
      <c r="F98" s="12">
        <f t="shared" si="12"/>
        <v>0.15890218271073542</v>
      </c>
      <c r="G98" s="12">
        <f t="shared" si="12"/>
        <v>0.15781353320331598</v>
      </c>
      <c r="H98" s="23"/>
      <c r="I98" s="23"/>
      <c r="J98" s="23"/>
    </row>
    <row r="99" spans="1:10" x14ac:dyDescent="0.25">
      <c r="B99" s="271"/>
      <c r="C99" s="122"/>
      <c r="D99" s="71"/>
      <c r="E99" s="71"/>
      <c r="F99" s="269"/>
      <c r="G99" s="269"/>
      <c r="H99" s="23"/>
      <c r="I99" s="23"/>
      <c r="J99" s="23"/>
    </row>
    <row r="100" spans="1:10" x14ac:dyDescent="0.25">
      <c r="A100" s="1" t="s">
        <v>65</v>
      </c>
      <c r="B100" s="7"/>
      <c r="C100" s="122"/>
      <c r="D100" s="71"/>
      <c r="E100" s="71"/>
      <c r="F100" s="7"/>
      <c r="G100" s="7"/>
      <c r="H100" s="23"/>
      <c r="I100" s="23"/>
      <c r="J100" s="23"/>
    </row>
    <row r="101" spans="1:10" x14ac:dyDescent="0.25">
      <c r="B101" s="7"/>
      <c r="C101" s="122"/>
      <c r="D101" s="71"/>
      <c r="E101" s="71"/>
      <c r="F101" s="7"/>
      <c r="G101" s="7"/>
      <c r="H101" s="23"/>
      <c r="I101" s="23"/>
      <c r="J101" s="23"/>
    </row>
    <row r="102" spans="1:10" x14ac:dyDescent="0.25">
      <c r="A102" s="3" t="s">
        <v>66</v>
      </c>
      <c r="B102" s="270">
        <v>12.22</v>
      </c>
      <c r="C102" s="270">
        <v>11.92</v>
      </c>
      <c r="D102" s="270">
        <v>10.91</v>
      </c>
      <c r="E102" s="270">
        <v>10.86</v>
      </c>
      <c r="F102" s="270">
        <v>19.87</v>
      </c>
      <c r="G102" s="270">
        <v>36.489595459999997</v>
      </c>
      <c r="H102" s="23"/>
      <c r="I102" s="23"/>
      <c r="J102" s="23"/>
    </row>
    <row r="103" spans="1:10" x14ac:dyDescent="0.25">
      <c r="A103" s="3"/>
      <c r="B103" s="270"/>
      <c r="C103" s="270"/>
      <c r="D103" s="270"/>
      <c r="E103" s="270"/>
      <c r="F103" s="270"/>
      <c r="G103" s="270"/>
      <c r="H103" s="23"/>
      <c r="I103" s="23"/>
      <c r="J103" s="23"/>
    </row>
    <row r="104" spans="1:10" x14ac:dyDescent="0.25">
      <c r="A104" s="3" t="s">
        <v>67</v>
      </c>
      <c r="B104" s="270">
        <v>9114.9360235900003</v>
      </c>
      <c r="C104" s="270">
        <v>8307.2079009900008</v>
      </c>
      <c r="D104" s="270">
        <v>7933.9034462100008</v>
      </c>
      <c r="E104" s="270">
        <v>7616.2825225500001</v>
      </c>
      <c r="F104" s="270">
        <v>6691.0339880400006</v>
      </c>
      <c r="G104" s="270">
        <v>7888.0985309899997</v>
      </c>
      <c r="H104" s="23"/>
      <c r="I104" s="23"/>
      <c r="J104" s="23"/>
    </row>
    <row r="105" spans="1:10" x14ac:dyDescent="0.25">
      <c r="A105" s="3" t="s">
        <v>68</v>
      </c>
      <c r="B105" s="270">
        <v>8307.2079009900008</v>
      </c>
      <c r="C105" s="270">
        <v>7933.9034462100008</v>
      </c>
      <c r="D105" s="270">
        <v>7616.2825225500001</v>
      </c>
      <c r="E105" s="270">
        <v>6691.0339880400006</v>
      </c>
      <c r="F105" s="270">
        <v>7888.0985309899997</v>
      </c>
      <c r="G105" s="270">
        <v>9347.608159129999</v>
      </c>
      <c r="H105" s="23"/>
      <c r="I105" s="23"/>
      <c r="J105" s="23"/>
    </row>
    <row r="106" spans="1:10" x14ac:dyDescent="0.25">
      <c r="A106" s="3" t="s">
        <v>69</v>
      </c>
      <c r="B106" s="270">
        <f>AVERAGE(B104:B105)</f>
        <v>8711.0719622899996</v>
      </c>
      <c r="C106" s="270">
        <f>AVERAGE(C104:C105)</f>
        <v>8120.5556736000008</v>
      </c>
      <c r="D106" s="270">
        <f>AVERAGE(D104:D105)</f>
        <v>7775.0929843800004</v>
      </c>
      <c r="E106" s="270">
        <f>AVERAGE(E104:E105)</f>
        <v>7153.6582552950003</v>
      </c>
      <c r="F106" s="270">
        <f>AVERAGE(F104:F105)</f>
        <v>7289.5662595150006</v>
      </c>
      <c r="G106" s="270">
        <v>8617.8533450599989</v>
      </c>
      <c r="H106" s="23"/>
      <c r="I106" s="23"/>
      <c r="J106" s="23"/>
    </row>
    <row r="107" spans="1:10" x14ac:dyDescent="0.25">
      <c r="A107" s="11" t="s">
        <v>65</v>
      </c>
      <c r="B107" s="24">
        <f t="shared" ref="B107:G107" si="13">(B102/B106)*4</f>
        <v>5.6112497074527947E-3</v>
      </c>
      <c r="C107" s="24">
        <f t="shared" si="13"/>
        <v>5.8715193782868953E-3</v>
      </c>
      <c r="D107" s="24">
        <f t="shared" si="13"/>
        <v>5.6127946106460528E-3</v>
      </c>
      <c r="E107" s="24">
        <f t="shared" si="13"/>
        <v>6.0724175589247009E-3</v>
      </c>
      <c r="F107" s="24">
        <f t="shared" si="13"/>
        <v>1.0903255031978826E-2</v>
      </c>
      <c r="G107" s="24">
        <f t="shared" si="13"/>
        <v>1.6936744685225762E-2</v>
      </c>
      <c r="H107" s="23"/>
      <c r="I107" s="23"/>
      <c r="J107" s="23"/>
    </row>
    <row r="108" spans="1:10" x14ac:dyDescent="0.25">
      <c r="B108" s="264"/>
      <c r="C108" s="122"/>
      <c r="D108" s="71"/>
      <c r="E108" s="71"/>
      <c r="F108" s="269"/>
      <c r="G108" s="269"/>
    </row>
    <row r="109" spans="1:10" x14ac:dyDescent="0.25">
      <c r="A109" s="27" t="s">
        <v>70</v>
      </c>
      <c r="B109" s="71"/>
      <c r="C109" s="71"/>
      <c r="D109" s="71"/>
      <c r="E109" s="71"/>
      <c r="F109" s="71"/>
      <c r="G109" s="71"/>
    </row>
    <row r="110" spans="1:10" x14ac:dyDescent="0.25">
      <c r="B110" s="71"/>
      <c r="C110" s="71"/>
      <c r="D110" s="71"/>
      <c r="E110" s="71"/>
      <c r="F110" s="71"/>
      <c r="G110" s="71"/>
    </row>
    <row r="111" spans="1:10" x14ac:dyDescent="0.25">
      <c r="A111" t="s">
        <v>71</v>
      </c>
      <c r="B111" s="267">
        <v>2439.6359550000002</v>
      </c>
      <c r="C111" s="268">
        <v>1062.4223921620739</v>
      </c>
      <c r="D111" s="268">
        <v>943.74246573750111</v>
      </c>
      <c r="E111" s="268">
        <v>436.42565999999999</v>
      </c>
      <c r="F111" s="268">
        <v>413.02509099999997</v>
      </c>
      <c r="G111" s="268">
        <v>429.71739689372799</v>
      </c>
    </row>
    <row r="112" spans="1:10" x14ac:dyDescent="0.25">
      <c r="A112" t="s">
        <v>72</v>
      </c>
      <c r="B112" s="267">
        <v>-253.52600000000001</v>
      </c>
      <c r="C112" s="268">
        <v>-253.70568247840001</v>
      </c>
      <c r="D112" s="268">
        <v>-156.275226</v>
      </c>
      <c r="E112" s="268">
        <v>-177.69886399999999</v>
      </c>
      <c r="F112" s="268">
        <v>-174.94240500000001</v>
      </c>
      <c r="G112" s="268">
        <v>-172.65483473992401</v>
      </c>
    </row>
    <row r="113" spans="1:7" x14ac:dyDescent="0.25">
      <c r="A113" t="s">
        <v>73</v>
      </c>
      <c r="B113" s="267">
        <f>SUM(B111:B112)</f>
        <v>2186.1099550000004</v>
      </c>
      <c r="C113" s="268">
        <f>SUM(C111:C112)</f>
        <v>808.71670968367391</v>
      </c>
      <c r="D113" s="268">
        <f>SUM(D111:D112)</f>
        <v>787.46723973750113</v>
      </c>
      <c r="E113" s="268">
        <f>SUM(E111:E112)</f>
        <v>258.72679600000004</v>
      </c>
      <c r="F113" s="268">
        <f>SUM(F111:F112)</f>
        <v>238.08268599999997</v>
      </c>
      <c r="G113" s="268">
        <f>SUM(G111:G112)</f>
        <v>257.06256215380398</v>
      </c>
    </row>
    <row r="114" spans="1:7" x14ac:dyDescent="0.25">
      <c r="A114" t="s">
        <v>74</v>
      </c>
      <c r="B114" s="267">
        <v>9548.1394686299991</v>
      </c>
      <c r="C114" s="268">
        <v>8220.0755607800002</v>
      </c>
      <c r="D114" s="268">
        <v>7997.7837965899998</v>
      </c>
      <c r="E114" s="268">
        <v>7502.91213995</v>
      </c>
      <c r="F114" s="268">
        <v>8454.6781126400001</v>
      </c>
      <c r="G114" s="268">
        <v>9640.1098377500002</v>
      </c>
    </row>
    <row r="115" spans="1:7" x14ac:dyDescent="0.25">
      <c r="A115" s="11" t="s">
        <v>70</v>
      </c>
      <c r="B115" s="12">
        <f t="shared" ref="B115:G115" si="14">B111/B114</f>
        <v>0.25550904058485102</v>
      </c>
      <c r="C115" s="24">
        <f t="shared" si="14"/>
        <v>0.12924727811884748</v>
      </c>
      <c r="D115" s="24">
        <f t="shared" si="14"/>
        <v>0.11800049735526519</v>
      </c>
      <c r="E115" s="24">
        <f t="shared" si="14"/>
        <v>5.8167502412324448E-2</v>
      </c>
      <c r="F115" s="24">
        <f t="shared" si="14"/>
        <v>4.8851663599411899E-2</v>
      </c>
      <c r="G115" s="24">
        <f t="shared" si="14"/>
        <v>4.4575985556822656E-2</v>
      </c>
    </row>
    <row r="116" spans="1:7" x14ac:dyDescent="0.25">
      <c r="A116" s="11" t="s">
        <v>75</v>
      </c>
      <c r="B116" s="12">
        <f t="shared" ref="B116:G116" si="15">B113/B114</f>
        <v>0.22895664251474021</v>
      </c>
      <c r="C116" s="24">
        <f t="shared" si="15"/>
        <v>9.8383123573980269E-2</v>
      </c>
      <c r="D116" s="24">
        <f t="shared" si="15"/>
        <v>9.8460681079332507E-2</v>
      </c>
      <c r="E116" s="24">
        <f t="shared" si="15"/>
        <v>3.4483516689790827E-2</v>
      </c>
      <c r="F116" s="24">
        <f t="shared" si="15"/>
        <v>2.8159875849567723E-2</v>
      </c>
      <c r="G116" s="24">
        <f t="shared" si="15"/>
        <v>2.666593705677137E-2</v>
      </c>
    </row>
    <row r="117" spans="1:7" x14ac:dyDescent="0.25">
      <c r="B117" s="71"/>
      <c r="C117" s="71"/>
      <c r="D117" s="71"/>
      <c r="E117" s="71"/>
      <c r="F117" s="71"/>
      <c r="G117" s="71"/>
    </row>
    <row r="118" spans="1:7" x14ac:dyDescent="0.25">
      <c r="B118" s="71"/>
      <c r="C118" s="71"/>
      <c r="D118" s="71"/>
      <c r="E118" s="71"/>
      <c r="F118" s="71"/>
      <c r="G118" s="71"/>
    </row>
    <row r="119" spans="1:7" x14ac:dyDescent="0.25">
      <c r="B119" s="71"/>
      <c r="C119" s="71"/>
      <c r="D119" s="71"/>
      <c r="E119" s="71"/>
      <c r="F119" s="71"/>
      <c r="G119" s="71"/>
    </row>
    <row r="120" spans="1:7" x14ac:dyDescent="0.25">
      <c r="B120" s="71"/>
      <c r="C120" s="71"/>
      <c r="D120" s="71"/>
      <c r="E120" s="71"/>
      <c r="F120" s="71"/>
      <c r="G120" s="71"/>
    </row>
    <row r="121" spans="1:7" x14ac:dyDescent="0.25">
      <c r="B121" s="71"/>
      <c r="C121" s="71"/>
      <c r="D121" s="71"/>
      <c r="E121" s="71"/>
      <c r="F121" s="71"/>
      <c r="G121" s="71"/>
    </row>
    <row r="122" spans="1:7" x14ac:dyDescent="0.25">
      <c r="B122" s="71"/>
      <c r="C122" s="71"/>
      <c r="D122" s="71"/>
      <c r="E122" s="266"/>
      <c r="F122" s="266"/>
      <c r="G122" s="266"/>
    </row>
    <row r="123" spans="1:7" x14ac:dyDescent="0.25">
      <c r="B123" s="71"/>
      <c r="C123" s="71"/>
      <c r="D123" s="71"/>
      <c r="E123" s="265"/>
      <c r="F123" s="265"/>
      <c r="G123" s="265"/>
    </row>
    <row r="124" spans="1:7" x14ac:dyDescent="0.25">
      <c r="B124" s="71"/>
      <c r="C124" s="71"/>
      <c r="D124" s="71"/>
      <c r="E124" s="264"/>
      <c r="F124" s="264"/>
      <c r="G124" s="264"/>
    </row>
    <row r="125" spans="1:7" x14ac:dyDescent="0.25">
      <c r="B125" s="71"/>
      <c r="C125" s="71"/>
      <c r="D125" s="71"/>
      <c r="E125" s="71"/>
      <c r="F125" s="71"/>
      <c r="G125" s="71"/>
    </row>
    <row r="126" spans="1:7" x14ac:dyDescent="0.25">
      <c r="B126" s="71"/>
      <c r="C126" s="71"/>
      <c r="D126" s="71"/>
      <c r="E126" s="71"/>
      <c r="F126" s="71"/>
      <c r="G126" s="71"/>
    </row>
    <row r="127" spans="1:7" x14ac:dyDescent="0.25">
      <c r="B127" s="71"/>
      <c r="C127" s="71"/>
      <c r="D127" s="71"/>
      <c r="E127" s="71"/>
      <c r="F127" s="71"/>
      <c r="G127" s="71"/>
    </row>
    <row r="128" spans="1:7" x14ac:dyDescent="0.25">
      <c r="B128" s="71"/>
      <c r="C128" s="71"/>
      <c r="D128" s="71"/>
      <c r="E128" s="71"/>
      <c r="F128" s="71"/>
      <c r="G128" s="71"/>
    </row>
    <row r="129" spans="2:7" x14ac:dyDescent="0.25">
      <c r="B129" s="71"/>
      <c r="C129" s="71"/>
      <c r="D129" s="71"/>
      <c r="E129" s="71"/>
      <c r="F129" s="71"/>
      <c r="G129" s="71"/>
    </row>
  </sheetData>
  <phoneticPr fontId="3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D5AE-18AB-4D00-814A-0928354D7452}">
  <dimension ref="A1:J21"/>
  <sheetViews>
    <sheetView workbookViewId="0">
      <selection activeCell="C19" sqref="C19"/>
    </sheetView>
  </sheetViews>
  <sheetFormatPr baseColWidth="10" defaultColWidth="9.140625" defaultRowHeight="15" x14ac:dyDescent="0.25"/>
  <cols>
    <col min="1" max="1" width="2.140625" style="23" customWidth="1"/>
    <col min="2" max="2" width="36.85546875" style="23" customWidth="1"/>
    <col min="3" max="3" width="77.85546875" style="23" customWidth="1"/>
    <col min="4" max="4" width="62.42578125" style="23" customWidth="1"/>
    <col min="5" max="5" width="9.140625" style="23"/>
    <col min="6" max="6" width="46.5703125" style="23" customWidth="1"/>
    <col min="7" max="16384" width="9.140625" style="23"/>
  </cols>
  <sheetData>
    <row r="1" spans="1:10" x14ac:dyDescent="0.25">
      <c r="A1" s="1"/>
      <c r="B1" s="1"/>
      <c r="C1" s="1"/>
      <c r="D1" s="1"/>
      <c r="E1" s="1"/>
      <c r="F1" s="1"/>
      <c r="G1" s="1"/>
      <c r="H1" s="1"/>
      <c r="I1" s="1"/>
      <c r="J1" s="1"/>
    </row>
    <row r="2" spans="1:10" x14ac:dyDescent="0.25">
      <c r="A2" s="1"/>
      <c r="B2" s="1" t="s">
        <v>76</v>
      </c>
      <c r="C2" s="1"/>
      <c r="D2" s="1"/>
      <c r="E2" s="1"/>
      <c r="F2" s="1"/>
      <c r="G2" s="1"/>
      <c r="H2" s="1"/>
      <c r="I2" s="1"/>
      <c r="J2" s="1"/>
    </row>
    <row r="3" spans="1:10" x14ac:dyDescent="0.25">
      <c r="A3" s="1"/>
      <c r="B3" s="1"/>
      <c r="C3" s="1"/>
      <c r="D3" s="1"/>
      <c r="E3" s="1"/>
      <c r="F3" s="1"/>
      <c r="G3" s="1"/>
      <c r="H3" s="1"/>
      <c r="I3" s="1"/>
      <c r="J3" s="1"/>
    </row>
    <row r="4" spans="1:10" x14ac:dyDescent="0.25">
      <c r="B4" s="3" t="s">
        <v>77</v>
      </c>
    </row>
    <row r="5" spans="1:10" x14ac:dyDescent="0.25">
      <c r="B5" s="3"/>
    </row>
    <row r="6" spans="1:10" x14ac:dyDescent="0.25">
      <c r="B6" s="3" t="s">
        <v>298</v>
      </c>
    </row>
    <row r="7" spans="1:10" x14ac:dyDescent="0.25">
      <c r="B7" s="3"/>
    </row>
    <row r="9" spans="1:10" x14ac:dyDescent="0.25">
      <c r="B9" s="1" t="s">
        <v>78</v>
      </c>
      <c r="C9" s="1" t="s">
        <v>91</v>
      </c>
      <c r="D9" s="1" t="s">
        <v>79</v>
      </c>
    </row>
    <row r="10" spans="1:10" ht="37.5" customHeight="1" x14ac:dyDescent="0.25">
      <c r="B10" s="3" t="s">
        <v>6</v>
      </c>
      <c r="C10" s="29" t="s">
        <v>93</v>
      </c>
      <c r="D10" s="31" t="s">
        <v>80</v>
      </c>
      <c r="F10" s="30"/>
    </row>
    <row r="11" spans="1:10" ht="37.5" customHeight="1" x14ac:dyDescent="0.25">
      <c r="B11" s="3" t="s">
        <v>19</v>
      </c>
      <c r="C11" s="29" t="s">
        <v>92</v>
      </c>
      <c r="D11" s="31" t="s">
        <v>81</v>
      </c>
    </row>
    <row r="12" spans="1:10" ht="37.5" customHeight="1" x14ac:dyDescent="0.25">
      <c r="B12" s="3" t="s">
        <v>26</v>
      </c>
      <c r="C12" s="29" t="s">
        <v>100</v>
      </c>
      <c r="D12" s="31" t="s">
        <v>82</v>
      </c>
    </row>
    <row r="13" spans="1:10" ht="37.5" customHeight="1" x14ac:dyDescent="0.25">
      <c r="B13" s="3" t="s">
        <v>32</v>
      </c>
      <c r="C13" s="29" t="s">
        <v>99</v>
      </c>
      <c r="D13" s="31" t="s">
        <v>83</v>
      </c>
    </row>
    <row r="14" spans="1:10" ht="37.5" customHeight="1" x14ac:dyDescent="0.25">
      <c r="B14" s="3" t="s">
        <v>39</v>
      </c>
      <c r="C14" s="29" t="s">
        <v>90</v>
      </c>
      <c r="D14" s="31" t="s">
        <v>84</v>
      </c>
    </row>
    <row r="15" spans="1:10" ht="37.5" customHeight="1" x14ac:dyDescent="0.25">
      <c r="B15" s="3" t="s">
        <v>42</v>
      </c>
      <c r="C15" s="29" t="s">
        <v>94</v>
      </c>
      <c r="D15" s="31" t="s">
        <v>85</v>
      </c>
    </row>
    <row r="16" spans="1:10" ht="37.5" customHeight="1" x14ac:dyDescent="0.25">
      <c r="B16" s="3" t="s">
        <v>49</v>
      </c>
      <c r="C16" s="29" t="s">
        <v>98</v>
      </c>
      <c r="D16" s="31" t="s">
        <v>299</v>
      </c>
    </row>
    <row r="17" spans="2:4" ht="37.5" customHeight="1" x14ac:dyDescent="0.25">
      <c r="B17" s="3" t="s">
        <v>59</v>
      </c>
      <c r="C17" s="29" t="s">
        <v>95</v>
      </c>
      <c r="D17" s="31" t="s">
        <v>86</v>
      </c>
    </row>
    <row r="18" spans="2:4" ht="37.5" customHeight="1" x14ac:dyDescent="0.25">
      <c r="B18" s="3" t="s">
        <v>62</v>
      </c>
      <c r="C18" s="29" t="s">
        <v>96</v>
      </c>
      <c r="D18" s="31" t="s">
        <v>87</v>
      </c>
    </row>
    <row r="19" spans="2:4" ht="37.5" customHeight="1" x14ac:dyDescent="0.25">
      <c r="B19" s="3" t="s">
        <v>65</v>
      </c>
      <c r="C19" s="29" t="s">
        <v>97</v>
      </c>
      <c r="D19" s="31" t="s">
        <v>88</v>
      </c>
    </row>
    <row r="20" spans="2:4" ht="37.5" customHeight="1" x14ac:dyDescent="0.25">
      <c r="B20" s="28" t="s">
        <v>70</v>
      </c>
      <c r="C20" s="29" t="s">
        <v>101</v>
      </c>
      <c r="D20" s="31" t="s">
        <v>89</v>
      </c>
    </row>
    <row r="21" spans="2:4" x14ac:dyDescent="0.25">
      <c r="C21" s="3"/>
      <c r="D21"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1</vt:i4>
      </vt:variant>
    </vt:vector>
  </HeadingPairs>
  <TitlesOfParts>
    <vt:vector size="6" baseType="lpstr">
      <vt:lpstr>P&amp;L_BS</vt:lpstr>
      <vt:lpstr>Cash flow</vt:lpstr>
      <vt:lpstr>Notes</vt:lpstr>
      <vt:lpstr>APM</vt:lpstr>
      <vt:lpstr>APM definitions</vt:lpstr>
      <vt:lpstr>Notes!Utskriftsområde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Sindre Hobbel</dc:creator>
  <cp:lastModifiedBy>Henning Fagerbakke</cp:lastModifiedBy>
  <dcterms:created xsi:type="dcterms:W3CDTF">2022-10-26T07:52:20Z</dcterms:created>
  <dcterms:modified xsi:type="dcterms:W3CDTF">2023-02-13T20:44:51Z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d367ee-beae-4924-b12b-7048534329e8_Enabled">
    <vt:lpwstr>true</vt:lpwstr>
  </property>
  <property fmtid="{D5CDD505-2E9C-101B-9397-08002B2CF9AE}" pid="3" name="MSIP_Label_65d367ee-beae-4924-b12b-7048534329e8_SetDate">
    <vt:lpwstr>2022-10-26T07:52:21Z</vt:lpwstr>
  </property>
  <property fmtid="{D5CDD505-2E9C-101B-9397-08002B2CF9AE}" pid="4" name="MSIP_Label_65d367ee-beae-4924-b12b-7048534329e8_Method">
    <vt:lpwstr>Standard</vt:lpwstr>
  </property>
  <property fmtid="{D5CDD505-2E9C-101B-9397-08002B2CF9AE}" pid="5" name="MSIP_Label_65d367ee-beae-4924-b12b-7048534329e8_Name">
    <vt:lpwstr>65d367ee-beae-4924-b12b-7048534329e8</vt:lpwstr>
  </property>
  <property fmtid="{D5CDD505-2E9C-101B-9397-08002B2CF9AE}" pid="6" name="MSIP_Label_65d367ee-beae-4924-b12b-7048534329e8_SiteId">
    <vt:lpwstr>633b4369-77b3-495b-a4b4-eca8484ef39f</vt:lpwstr>
  </property>
  <property fmtid="{D5CDD505-2E9C-101B-9397-08002B2CF9AE}" pid="7" name="MSIP_Label_65d367ee-beae-4924-b12b-7048534329e8_ActionId">
    <vt:lpwstr>c3795868-9404-4588-97e2-e790b2e58eba</vt:lpwstr>
  </property>
  <property fmtid="{D5CDD505-2E9C-101B-9397-08002B2CF9AE}" pid="8" name="MSIP_Label_65d367ee-beae-4924-b12b-7048534329e8_ContentBits">
    <vt:lpwstr>0</vt:lpwstr>
  </property>
</Properties>
</file>